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xios-srv\doc\PRESIDE\tabellle 17 2\"/>
    </mc:Choice>
  </mc:AlternateContent>
  <bookViews>
    <workbookView xWindow="0" yWindow="0" windowWidth="20505" windowHeight="7755" firstSheet="2" activeTab="7"/>
  </bookViews>
  <sheets>
    <sheet name="docenti" sheetId="10" r:id="rId1"/>
    <sheet name="funzioni strum " sheetId="2" r:id="rId2"/>
    <sheet name="incarichi specifici" sheetId="5" r:id="rId3"/>
    <sheet name="compensi ass amm.vi" sheetId="4" r:id="rId4"/>
    <sheet name="compensi cs rodari" sheetId="6" r:id="rId5"/>
    <sheet name="compensi cs tagliabue" sheetId="7" r:id="rId6"/>
    <sheet name="compensi cs via prati" sheetId="8" r:id="rId7"/>
    <sheet name="educazione fisica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0" l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15" i="10"/>
  <c r="H235" i="10"/>
  <c r="J226" i="10"/>
  <c r="J215" i="10"/>
  <c r="J205" i="10"/>
  <c r="J198" i="10"/>
  <c r="J190" i="10"/>
  <c r="J186" i="10"/>
  <c r="J178" i="10"/>
  <c r="J173" i="10"/>
  <c r="J167" i="10"/>
  <c r="J161" i="10"/>
  <c r="J151" i="10"/>
  <c r="J141" i="10"/>
  <c r="J134" i="10"/>
  <c r="J126" i="10"/>
  <c r="J118" i="10"/>
  <c r="J100" i="10"/>
  <c r="J98" i="10"/>
  <c r="J96" i="10"/>
  <c r="J94" i="10"/>
  <c r="J89" i="10"/>
  <c r="J87" i="10"/>
  <c r="J85" i="10"/>
  <c r="J83" i="10"/>
  <c r="J80" i="10"/>
  <c r="J76" i="10"/>
  <c r="J74" i="10"/>
  <c r="J71" i="10"/>
  <c r="J65" i="10"/>
  <c r="J62" i="10"/>
  <c r="J58" i="10"/>
  <c r="J39" i="10"/>
  <c r="J36" i="10"/>
  <c r="J30" i="10"/>
  <c r="J26" i="10"/>
  <c r="J23" i="10"/>
  <c r="J229" i="10" s="1"/>
  <c r="K14" i="10"/>
  <c r="J9" i="10"/>
  <c r="E51" i="9" l="1"/>
  <c r="F47" i="9"/>
  <c r="C47" i="9"/>
  <c r="C46" i="9"/>
  <c r="C48" i="9" s="1"/>
  <c r="F40" i="9"/>
  <c r="F39" i="9"/>
  <c r="F46" i="9" s="1"/>
  <c r="F48" i="9" s="1"/>
  <c r="F33" i="9"/>
  <c r="F32" i="9"/>
  <c r="F26" i="9"/>
  <c r="F25" i="9"/>
  <c r="F20" i="9"/>
  <c r="F19" i="9"/>
  <c r="F43" i="9" s="1"/>
  <c r="F14" i="9"/>
  <c r="F7" i="9"/>
  <c r="I30" i="8" l="1"/>
  <c r="H30" i="8"/>
  <c r="J30" i="8" s="1"/>
  <c r="D29" i="8"/>
  <c r="F29" i="8" s="1"/>
  <c r="F28" i="8"/>
  <c r="H28" i="8" s="1"/>
  <c r="F27" i="8"/>
  <c r="H27" i="8" s="1"/>
  <c r="F26" i="8"/>
  <c r="H26" i="8" s="1"/>
  <c r="F25" i="8"/>
  <c r="H25" i="8" s="1"/>
  <c r="D25" i="8"/>
  <c r="I24" i="8"/>
  <c r="H24" i="8"/>
  <c r="J24" i="8" s="1"/>
  <c r="F24" i="8"/>
  <c r="F22" i="8"/>
  <c r="H22" i="8" s="1"/>
  <c r="D22" i="8"/>
  <c r="I21" i="8"/>
  <c r="H21" i="8"/>
  <c r="J21" i="8" s="1"/>
  <c r="F21" i="8"/>
  <c r="J20" i="8"/>
  <c r="I20" i="8"/>
  <c r="H20" i="8"/>
  <c r="F20" i="8"/>
  <c r="D19" i="8"/>
  <c r="I18" i="8"/>
  <c r="F18" i="8"/>
  <c r="I17" i="8"/>
  <c r="F17" i="8"/>
  <c r="I16" i="8"/>
  <c r="F16" i="8"/>
  <c r="I15" i="8"/>
  <c r="F15" i="8"/>
  <c r="D15" i="8"/>
  <c r="H14" i="8"/>
  <c r="F14" i="8"/>
  <c r="I14" i="8" s="1"/>
  <c r="J14" i="8" s="1"/>
  <c r="H13" i="8"/>
  <c r="F13" i="8"/>
  <c r="I13" i="8" s="1"/>
  <c r="H12" i="8"/>
  <c r="H23" i="8" s="1"/>
  <c r="F12" i="8"/>
  <c r="I12" i="8" s="1"/>
  <c r="F10" i="8"/>
  <c r="D10" i="8"/>
  <c r="I9" i="8"/>
  <c r="H9" i="8"/>
  <c r="J9" i="8" s="1"/>
  <c r="F9" i="8"/>
  <c r="I8" i="8"/>
  <c r="H8" i="8"/>
  <c r="J8" i="8" s="1"/>
  <c r="F8" i="8"/>
  <c r="I23" i="8" l="1"/>
  <c r="J12" i="8"/>
  <c r="J23" i="8" s="1"/>
  <c r="J16" i="8"/>
  <c r="I29" i="8"/>
  <c r="H29" i="8"/>
  <c r="J29" i="8" s="1"/>
  <c r="J13" i="8"/>
  <c r="J15" i="8"/>
  <c r="I22" i="8"/>
  <c r="J22" i="8" s="1"/>
  <c r="I25" i="8"/>
  <c r="I26" i="8"/>
  <c r="I27" i="8"/>
  <c r="J27" i="8" s="1"/>
  <c r="I28" i="8"/>
  <c r="J28" i="8" s="1"/>
  <c r="H15" i="8"/>
  <c r="H16" i="8"/>
  <c r="H17" i="8"/>
  <c r="J17" i="8" s="1"/>
  <c r="H18" i="8"/>
  <c r="J18" i="8" s="1"/>
  <c r="F19" i="8"/>
  <c r="J25" i="8"/>
  <c r="J26" i="8"/>
  <c r="D31" i="8"/>
  <c r="D21" i="7"/>
  <c r="D22" i="7" s="1"/>
  <c r="F20" i="7"/>
  <c r="I20" i="7" s="1"/>
  <c r="F19" i="7"/>
  <c r="F18" i="7"/>
  <c r="F17" i="7"/>
  <c r="D17" i="7"/>
  <c r="I16" i="7"/>
  <c r="H16" i="7"/>
  <c r="J16" i="7" s="1"/>
  <c r="F16" i="7"/>
  <c r="I15" i="7"/>
  <c r="H15" i="7"/>
  <c r="J15" i="7" s="1"/>
  <c r="F15" i="7"/>
  <c r="D14" i="7"/>
  <c r="F13" i="7"/>
  <c r="I13" i="7" s="1"/>
  <c r="F12" i="7"/>
  <c r="F11" i="7"/>
  <c r="D10" i="7"/>
  <c r="I9" i="7"/>
  <c r="F9" i="7"/>
  <c r="H9" i="7" s="1"/>
  <c r="J9" i="7" s="1"/>
  <c r="I8" i="7"/>
  <c r="F8" i="7"/>
  <c r="H8" i="7" s="1"/>
  <c r="J8" i="7" s="1"/>
  <c r="I7" i="7"/>
  <c r="F7" i="7"/>
  <c r="F10" i="7" s="1"/>
  <c r="I19" i="8" l="1"/>
  <c r="H19" i="8"/>
  <c r="J19" i="8"/>
  <c r="F31" i="8"/>
  <c r="H17" i="7"/>
  <c r="J17" i="7" s="1"/>
  <c r="H18" i="7"/>
  <c r="H11" i="7"/>
  <c r="J11" i="7" s="1"/>
  <c r="I11" i="7"/>
  <c r="H13" i="7"/>
  <c r="J13" i="7" s="1"/>
  <c r="F14" i="7"/>
  <c r="F22" i="7" s="1"/>
  <c r="I17" i="7"/>
  <c r="I18" i="7"/>
  <c r="J18" i="7" s="1"/>
  <c r="H20" i="7"/>
  <c r="J20" i="7" s="1"/>
  <c r="F21" i="7"/>
  <c r="H7" i="7"/>
  <c r="J7" i="7" s="1"/>
  <c r="D34" i="6"/>
  <c r="D35" i="6" s="1"/>
  <c r="F35" i="6" s="1"/>
  <c r="F33" i="6"/>
  <c r="F32" i="6"/>
  <c r="I31" i="6"/>
  <c r="H31" i="6"/>
  <c r="F31" i="6"/>
  <c r="J31" i="6" s="1"/>
  <c r="I30" i="6"/>
  <c r="H30" i="6"/>
  <c r="F30" i="6"/>
  <c r="J30" i="6" s="1"/>
  <c r="D28" i="6"/>
  <c r="F27" i="6"/>
  <c r="I27" i="6" s="1"/>
  <c r="F26" i="6"/>
  <c r="I26" i="6" s="1"/>
  <c r="G25" i="6"/>
  <c r="D25" i="6"/>
  <c r="I24" i="6"/>
  <c r="H24" i="6"/>
  <c r="F24" i="6"/>
  <c r="J24" i="6" s="1"/>
  <c r="I23" i="6"/>
  <c r="H23" i="6"/>
  <c r="F23" i="6"/>
  <c r="J23" i="6" s="1"/>
  <c r="I22" i="6"/>
  <c r="H22" i="6"/>
  <c r="F22" i="6"/>
  <c r="J22" i="6" s="1"/>
  <c r="D20" i="6"/>
  <c r="F19" i="6"/>
  <c r="I19" i="6" s="1"/>
  <c r="F18" i="6"/>
  <c r="I18" i="6" s="1"/>
  <c r="F17" i="6"/>
  <c r="I17" i="6" s="1"/>
  <c r="F16" i="6"/>
  <c r="I16" i="6" s="1"/>
  <c r="G15" i="6"/>
  <c r="D15" i="6"/>
  <c r="I14" i="6"/>
  <c r="H14" i="6"/>
  <c r="F14" i="6"/>
  <c r="J14" i="6" s="1"/>
  <c r="I13" i="6"/>
  <c r="H13" i="6"/>
  <c r="F13" i="6"/>
  <c r="J13" i="6" s="1"/>
  <c r="I12" i="6"/>
  <c r="H12" i="6"/>
  <c r="F12" i="6"/>
  <c r="J12" i="6" s="1"/>
  <c r="I11" i="6"/>
  <c r="H11" i="6"/>
  <c r="F11" i="6"/>
  <c r="J11" i="6" s="1"/>
  <c r="D10" i="6"/>
  <c r="F10" i="6" s="1"/>
  <c r="F9" i="6"/>
  <c r="I9" i="6" s="1"/>
  <c r="F8" i="6"/>
  <c r="I8" i="6" s="1"/>
  <c r="F7" i="6"/>
  <c r="G10" i="6" s="1"/>
  <c r="J6" i="6"/>
  <c r="I6" i="6"/>
  <c r="H6" i="6"/>
  <c r="I10" i="6" l="1"/>
  <c r="H10" i="6"/>
  <c r="J10" i="6" s="1"/>
  <c r="I35" i="6"/>
  <c r="H35" i="6"/>
  <c r="J35" i="6" s="1"/>
  <c r="H33" i="6"/>
  <c r="J33" i="6" s="1"/>
  <c r="G34" i="6"/>
  <c r="H7" i="6"/>
  <c r="H8" i="6"/>
  <c r="J8" i="6" s="1"/>
  <c r="H9" i="6"/>
  <c r="J9" i="6" s="1"/>
  <c r="H16" i="6"/>
  <c r="J16" i="6" s="1"/>
  <c r="H17" i="6"/>
  <c r="J17" i="6" s="1"/>
  <c r="H18" i="6"/>
  <c r="J18" i="6" s="1"/>
  <c r="H19" i="6"/>
  <c r="J19" i="6" s="1"/>
  <c r="G20" i="6"/>
  <c r="H26" i="6"/>
  <c r="J26" i="6" s="1"/>
  <c r="H27" i="6"/>
  <c r="J27" i="6" s="1"/>
  <c r="G28" i="6"/>
  <c r="I33" i="6"/>
  <c r="I7" i="6"/>
  <c r="E12" i="4"/>
  <c r="D12" i="4"/>
  <c r="H11" i="4"/>
  <c r="F11" i="4"/>
  <c r="G11" i="4" s="1"/>
  <c r="I11" i="4" s="1"/>
  <c r="G10" i="4"/>
  <c r="F10" i="4"/>
  <c r="F9" i="4"/>
  <c r="G9" i="4" s="1"/>
  <c r="H8" i="4"/>
  <c r="G8" i="4"/>
  <c r="I8" i="4" s="1"/>
  <c r="F8" i="4"/>
  <c r="J8" i="4" s="1"/>
  <c r="H7" i="4"/>
  <c r="F7" i="4"/>
  <c r="G7" i="4" s="1"/>
  <c r="I7" i="4" s="1"/>
  <c r="G6" i="4"/>
  <c r="F6" i="4"/>
  <c r="F5" i="4"/>
  <c r="F12" i="4" s="1"/>
  <c r="J7" i="6" l="1"/>
  <c r="G35" i="6"/>
  <c r="J10" i="4"/>
  <c r="H5" i="4"/>
  <c r="H12" i="4" s="1"/>
  <c r="J7" i="4"/>
  <c r="H9" i="4"/>
  <c r="I9" i="4" s="1"/>
  <c r="J9" i="4" s="1"/>
  <c r="J11" i="4"/>
  <c r="H6" i="4"/>
  <c r="I6" i="4" s="1"/>
  <c r="J6" i="4" s="1"/>
  <c r="H10" i="4"/>
  <c r="I10" i="4" s="1"/>
  <c r="G5" i="4"/>
  <c r="H24" i="5"/>
  <c r="G24" i="5"/>
  <c r="I24" i="5" s="1"/>
  <c r="F24" i="5"/>
  <c r="D24" i="5"/>
  <c r="H23" i="5"/>
  <c r="G23" i="5"/>
  <c r="I23" i="5" s="1"/>
  <c r="F23" i="5"/>
  <c r="H22" i="5"/>
  <c r="G22" i="5"/>
  <c r="I22" i="5" s="1"/>
  <c r="F22" i="5"/>
  <c r="H21" i="5"/>
  <c r="G21" i="5"/>
  <c r="I21" i="5" s="1"/>
  <c r="F21" i="5"/>
  <c r="H20" i="5"/>
  <c r="G20" i="5"/>
  <c r="I20" i="5" s="1"/>
  <c r="F20" i="5"/>
  <c r="H19" i="5"/>
  <c r="G19" i="5"/>
  <c r="I19" i="5" s="1"/>
  <c r="F19" i="5"/>
  <c r="H18" i="5"/>
  <c r="G18" i="5"/>
  <c r="I18" i="5" s="1"/>
  <c r="F18" i="5"/>
  <c r="H17" i="5"/>
  <c r="G17" i="5"/>
  <c r="I17" i="5" s="1"/>
  <c r="F17" i="5"/>
  <c r="H16" i="5"/>
  <c r="G16" i="5"/>
  <c r="I16" i="5" s="1"/>
  <c r="F16" i="5"/>
  <c r="H15" i="5"/>
  <c r="G15" i="5"/>
  <c r="I15" i="5" s="1"/>
  <c r="F15" i="5"/>
  <c r="H14" i="5"/>
  <c r="G14" i="5"/>
  <c r="I14" i="5" s="1"/>
  <c r="F14" i="5"/>
  <c r="H13" i="5"/>
  <c r="G13" i="5"/>
  <c r="I13" i="5" s="1"/>
  <c r="F13" i="5"/>
  <c r="H12" i="5"/>
  <c r="G12" i="5"/>
  <c r="I12" i="5" s="1"/>
  <c r="F12" i="5"/>
  <c r="H11" i="5"/>
  <c r="G11" i="5"/>
  <c r="I11" i="5" s="1"/>
  <c r="F11" i="5"/>
  <c r="H10" i="5"/>
  <c r="G10" i="5"/>
  <c r="I10" i="5" s="1"/>
  <c r="F10" i="5"/>
  <c r="H9" i="5"/>
  <c r="G9" i="5"/>
  <c r="I9" i="5" s="1"/>
  <c r="F9" i="5"/>
  <c r="H8" i="5"/>
  <c r="G8" i="5"/>
  <c r="I8" i="5" s="1"/>
  <c r="F8" i="5"/>
  <c r="I4" i="5"/>
  <c r="I5" i="4" l="1"/>
  <c r="G12" i="4"/>
  <c r="O5" i="2"/>
  <c r="P7" i="2"/>
  <c r="N10" i="2"/>
  <c r="O12" i="2" s="1"/>
  <c r="I12" i="4" l="1"/>
  <c r="J5" i="4"/>
  <c r="J12" i="4" s="1"/>
  <c r="O13" i="2"/>
  <c r="O14" i="2"/>
  <c r="E5" i="2"/>
  <c r="F5" i="2" s="1"/>
  <c r="E7" i="2"/>
  <c r="F7" i="2" s="1"/>
  <c r="E8" i="2"/>
  <c r="F8" i="2" s="1"/>
  <c r="G8" i="2"/>
  <c r="E12" i="2"/>
  <c r="F12" i="2" s="1"/>
  <c r="E13" i="2"/>
  <c r="G13" i="2" s="1"/>
  <c r="F13" i="2"/>
  <c r="E14" i="2"/>
  <c r="F14" i="2"/>
  <c r="G14" i="2"/>
  <c r="D15" i="2"/>
  <c r="H13" i="2" l="1"/>
  <c r="H14" i="2"/>
  <c r="I11" i="2"/>
  <c r="G12" i="2"/>
  <c r="H12" i="2" s="1"/>
  <c r="H8" i="2"/>
  <c r="H7" i="2"/>
  <c r="G7" i="2"/>
  <c r="G5" i="2"/>
  <c r="E6" i="2"/>
  <c r="C21" i="2"/>
  <c r="F6" i="2" l="1"/>
  <c r="G6" i="2"/>
  <c r="G15" i="2" s="1"/>
  <c r="E15" i="2"/>
  <c r="I7" i="2"/>
  <c r="I15" i="2" s="1"/>
  <c r="H5" i="2"/>
  <c r="C20" i="2"/>
  <c r="C22" i="2" s="1"/>
  <c r="H6" i="2" l="1"/>
  <c r="H15" i="2" s="1"/>
  <c r="F15" i="2"/>
</calcChain>
</file>

<file path=xl/sharedStrings.xml><?xml version="1.0" encoding="utf-8"?>
<sst xmlns="http://schemas.openxmlformats.org/spreadsheetml/2006/main" count="442" uniqueCount="277">
  <si>
    <t>ARTICOLAZIONE E PROGRAMMAZIONE FUNZIONI STRUMENTALI                                      A.S. 2015-16</t>
  </si>
  <si>
    <t>ALLEGATO 2</t>
  </si>
  <si>
    <t>Nominativi</t>
  </si>
  <si>
    <t>totale lordo dipendente</t>
  </si>
  <si>
    <t>irap</t>
  </si>
  <si>
    <t>inpdap</t>
  </si>
  <si>
    <t>totale lordo stato</t>
  </si>
  <si>
    <t>AREA POF</t>
  </si>
  <si>
    <t>Totale</t>
  </si>
  <si>
    <t>lordo dipendente</t>
  </si>
  <si>
    <t xml:space="preserve">TOTALE PREVISIONE </t>
  </si>
  <si>
    <t>TOTALE DISPONIBILITA'</t>
  </si>
  <si>
    <t>AVANZO</t>
  </si>
  <si>
    <t>PROVA SUPERATA</t>
  </si>
  <si>
    <t>INTERCULTURA</t>
  </si>
  <si>
    <t xml:space="preserve">           BES</t>
  </si>
  <si>
    <t>TOTALE FUNZIONI  6</t>
  </si>
  <si>
    <t xml:space="preserve">         AREA SUPPORTO ALUNNI</t>
  </si>
  <si>
    <t>1 FUNZIONE</t>
  </si>
  <si>
    <t>ARIENTI M R 1</t>
  </si>
  <si>
    <t>PENATI ANTONELLA 1</t>
  </si>
  <si>
    <t>DSA</t>
  </si>
  <si>
    <t>PIANA ELENA</t>
  </si>
  <si>
    <t>AREA SUPPORTO ALUNNI</t>
  </si>
  <si>
    <t>pof</t>
  </si>
  <si>
    <t>supp alunni</t>
  </si>
  <si>
    <t>2,5  FUNZIONI</t>
  </si>
  <si>
    <t>SALARI FIORELLA</t>
  </si>
  <si>
    <t xml:space="preserve">GALLI NADIA  </t>
  </si>
  <si>
    <t>CALCINA TIZIANA</t>
  </si>
  <si>
    <t>3,5FUNZIONI</t>
  </si>
  <si>
    <t>COLLOTTA ANNALISA  1</t>
  </si>
  <si>
    <t>2019/20</t>
  </si>
  <si>
    <t>VALORE 1 FUNZIONE 688,51</t>
  </si>
  <si>
    <t>ARTICOLAZIONE E PROGRAMMAZIONE INCARICHI SPECIFICI  A.S. 2019/20</t>
  </si>
  <si>
    <t>Lordo dipendente</t>
  </si>
  <si>
    <t xml:space="preserve"> PERSONALE ATA</t>
  </si>
  <si>
    <t>n. ore</t>
  </si>
  <si>
    <t>compenso unitario lordo dipendente</t>
  </si>
  <si>
    <t>irap 8,5%</t>
  </si>
  <si>
    <t>inpdap 24,2%</t>
  </si>
  <si>
    <t>Incarichi specifici</t>
  </si>
  <si>
    <t>CONTRATTI ESPERTI ESTERNI</t>
  </si>
  <si>
    <t>ROSA' ENRICA</t>
  </si>
  <si>
    <t>GRILLO SABINA</t>
  </si>
  <si>
    <t>MASTROGIOVANNI TERESA</t>
  </si>
  <si>
    <t xml:space="preserve">SUPPORTO ALLA DSGA </t>
  </si>
  <si>
    <t xml:space="preserve">RINNOVO GRADUATORIE </t>
  </si>
  <si>
    <t>TURRIA GIUSEPPINA</t>
  </si>
  <si>
    <t xml:space="preserve">SISTEMAZIONE  ARCHIVIO </t>
  </si>
  <si>
    <t>RISO GIUSEPPE</t>
  </si>
  <si>
    <t>LAVORI STRAORDINARI PER  RISTRUTTURAZIONE  COMUNALE PLESSO RODARI</t>
  </si>
  <si>
    <t>STRACQUADAINI GIUSEPPINA</t>
  </si>
  <si>
    <t>VICINANZA SILVANA</t>
  </si>
  <si>
    <t>RENON FRANCA</t>
  </si>
  <si>
    <t>MENEGHELLO DANIELA</t>
  </si>
  <si>
    <t xml:space="preserve">COMPENSI AL PERSONALE ATA - ASS. AMMINISTRATIVI </t>
  </si>
  <si>
    <t>A.S. 2019/20</t>
  </si>
  <si>
    <t>CONTENUTI</t>
  </si>
  <si>
    <t>n. ore 270</t>
  </si>
  <si>
    <t>tot  irap+inpdap</t>
  </si>
  <si>
    <t>LORDO STATO</t>
  </si>
  <si>
    <t xml:space="preserve">INTENSIFICAZIONE LAVORO PER SOSTITUZIONE COLLEGHI ASSENTI NEI PERIODI DI SONPENSIONE DELLE LEZIONI </t>
  </si>
  <si>
    <t>IL 60% DEL BUDEGET ORARIO VERRA' RIPARTITO FRA GLI ASSISTENTI DISPONIBILI ALLA COPERTURA DEL SERVIZIO NEL MESE DI AGOSTO, IL RESTANTE  40%  AL PERSONALE  PRESENTE NEGLI ALTRI PERIODI  DI SOSPENSIONE DELLE LEZIONI</t>
  </si>
  <si>
    <t>BAGLIO, CARRARO, GRILLO, MASTROGIOVANNI, ROSA', TURRIA</t>
  </si>
  <si>
    <t xml:space="preserve">INTENSIFICAZIONE LAVORO DOVUTA AD ESIGENZE ORGANIZZATIVE IMPREVISTE E  SOSTITUZIONE COLLEGHI ASSENTI IN CORSO D'ANNO DURANTE L'ANNO SCOLASTICO </t>
  </si>
  <si>
    <t>BAGLIO</t>
  </si>
  <si>
    <t>CARRARO</t>
  </si>
  <si>
    <t>INTENSIFICAZIONE LAVORO PER SOSTITUZIONE COLLEGHI ASSENTI IN CORSO D'ANNO DURANTE L'ANNO SCOLASTICO</t>
  </si>
  <si>
    <t>GRILLO</t>
  </si>
  <si>
    <t>MASTROGIOVANNI</t>
  </si>
  <si>
    <t>ROSA'</t>
  </si>
  <si>
    <t>TURRIA</t>
  </si>
  <si>
    <t>COMPENSI AL PERSONALE ATA -COLLAB. SCOL . PLESSO RODARI</t>
  </si>
  <si>
    <t>n ore</t>
  </si>
  <si>
    <t>compenso orario</t>
  </si>
  <si>
    <t>lordo dip</t>
  </si>
  <si>
    <t>tot lordo</t>
  </si>
  <si>
    <t xml:space="preserve">STRACQUADAINI </t>
  </si>
  <si>
    <t>ENZA</t>
  </si>
  <si>
    <t>supp mans rid</t>
  </si>
  <si>
    <t xml:space="preserve">uscite posta </t>
  </si>
  <si>
    <t>sede</t>
  </si>
  <si>
    <t>VICINANZA</t>
  </si>
  <si>
    <t>SILVANA</t>
  </si>
  <si>
    <t>USCITE RODARI</t>
  </si>
  <si>
    <t>intensificazione lavoro per sostituzione colleghi assenti e supporto a progetti e attività previsti nel PTOF</t>
  </si>
  <si>
    <t>RENON</t>
  </si>
  <si>
    <t>FRANCA</t>
  </si>
  <si>
    <t>USCITE POSTA</t>
  </si>
  <si>
    <t>STRACQUADAINI</t>
  </si>
  <si>
    <t>GIUSEPPINA</t>
  </si>
  <si>
    <t>RASTELLI</t>
  </si>
  <si>
    <t>SUPPORTO SERVIZI AMMINISTRATIVI</t>
  </si>
  <si>
    <t>MORENA</t>
  </si>
  <si>
    <t>MENEGHELLO</t>
  </si>
  <si>
    <t>DANIELA</t>
  </si>
  <si>
    <t>uscite posta</t>
  </si>
  <si>
    <t>tot rodari</t>
  </si>
  <si>
    <t>ALLEGATO 6</t>
  </si>
  <si>
    <t>COMPENSI AL PERSONALE ATA -COLLAB. SCOL . PLESSO U. TAGLIABUE</t>
  </si>
  <si>
    <t>N ORE</t>
  </si>
  <si>
    <t xml:space="preserve">tot lord </t>
  </si>
  <si>
    <t>supporto mansioni ridotte</t>
  </si>
  <si>
    <t>CIURLEO  MARISA</t>
  </si>
  <si>
    <t>pre scuola</t>
  </si>
  <si>
    <t>DI NUNZIO</t>
  </si>
  <si>
    <t>M MICHELA</t>
  </si>
  <si>
    <t>TAGLIABUE ANNA</t>
  </si>
  <si>
    <t>GUASTELLA LINA</t>
  </si>
  <si>
    <t>TOTALE  TAGLIABUE</t>
  </si>
  <si>
    <t>COMPENSI AL PERSONALE ATA -COLLAB. SCOL . PLESSO U. VIA PRATI</t>
  </si>
  <si>
    <t>FAIELLA</t>
  </si>
  <si>
    <t>TERESA</t>
  </si>
  <si>
    <t>pre e post scuola</t>
  </si>
  <si>
    <t>RISO G</t>
  </si>
  <si>
    <t>DI SALVO</t>
  </si>
  <si>
    <t>LILIANA</t>
  </si>
  <si>
    <t>ARTE</t>
  </si>
  <si>
    <t>NADIA</t>
  </si>
  <si>
    <t>BRANDA</t>
  </si>
  <si>
    <t>ELVIRA</t>
  </si>
  <si>
    <t>DEL CONTE</t>
  </si>
  <si>
    <t>ANNA</t>
  </si>
  <si>
    <t>TOT</t>
  </si>
  <si>
    <t>DISPONIBILITA'</t>
  </si>
  <si>
    <t>Referenti per progetti</t>
  </si>
  <si>
    <t>Meroni  M</t>
  </si>
  <si>
    <t xml:space="preserve">Organizzazione squadra di baseball </t>
  </si>
  <si>
    <t>Meroni M</t>
  </si>
  <si>
    <t>Organizzazione tornei scolastici e stesura classifiche</t>
  </si>
  <si>
    <t>Minervini</t>
  </si>
  <si>
    <t>Organizzazione gare di atletica</t>
  </si>
  <si>
    <t>Organizzazione e premiazioni e stesura displomi</t>
  </si>
  <si>
    <t>Accompagnamento organizzazione e aiuto istruttori per giornata</t>
  </si>
  <si>
    <t>di sci di fondo</t>
  </si>
  <si>
    <t>totale spesa</t>
  </si>
  <si>
    <t>Meroni m</t>
  </si>
  <si>
    <t>ATTIVITA GESTIONALI ORGANIZZATIVE 2019/20</t>
  </si>
  <si>
    <t>a.s. 2019/20</t>
  </si>
  <si>
    <t>totale ore 1155</t>
  </si>
  <si>
    <t>COORDINAMENTO PLESSI</t>
  </si>
  <si>
    <t>massime richiedibili</t>
  </si>
  <si>
    <t>BONA</t>
  </si>
  <si>
    <t>MARIANI</t>
  </si>
  <si>
    <t>TOTALE</t>
  </si>
  <si>
    <t>ATTIVITA' AGGIUNTIVE INSEGNAMENTO 2019/20</t>
  </si>
  <si>
    <t>RESPONSABILI LABORATORI</t>
  </si>
  <si>
    <t>INFORMATICA</t>
  </si>
  <si>
    <t>GIUDICI</t>
  </si>
  <si>
    <t>LONGONI</t>
  </si>
  <si>
    <t>ARIENTI M.R.</t>
  </si>
  <si>
    <t>PALESTRA</t>
  </si>
  <si>
    <t>FASOLINO</t>
  </si>
  <si>
    <t>SALINA</t>
  </si>
  <si>
    <t>MERONI</t>
  </si>
  <si>
    <t>CERAMICA</t>
  </si>
  <si>
    <t>REFERENTE INVALSI</t>
  </si>
  <si>
    <t>GALIMBERTI</t>
  </si>
  <si>
    <t xml:space="preserve"> REFERENTE SICUREZZA</t>
  </si>
  <si>
    <t>CASSANMAGNAGO</t>
  </si>
  <si>
    <t xml:space="preserve"> REFERENTIACQUISTI </t>
  </si>
  <si>
    <t xml:space="preserve"> </t>
  </si>
  <si>
    <t>CERLIANI</t>
  </si>
  <si>
    <t>INIZIATIVE GRANDE DISTRUBUZIONE</t>
  </si>
  <si>
    <t>STAMERRA</t>
  </si>
  <si>
    <t>ANIMATORE DIGITALE</t>
  </si>
  <si>
    <t>REFERENTI VISITE ISTRUZ</t>
  </si>
  <si>
    <t>REF PRIMARIA</t>
  </si>
  <si>
    <t>GALLI</t>
  </si>
  <si>
    <t>SPETTACOLI</t>
  </si>
  <si>
    <t>CLASSI 1</t>
  </si>
  <si>
    <t>ARIENTI MR</t>
  </si>
  <si>
    <t>CLASSI 2</t>
  </si>
  <si>
    <t>TUVO</t>
  </si>
  <si>
    <t>CLASSI 3</t>
  </si>
  <si>
    <t xml:space="preserve">TREVISAN </t>
  </si>
  <si>
    <t>CLASSI 4</t>
  </si>
  <si>
    <t xml:space="preserve">GUASTELLA </t>
  </si>
  <si>
    <t>CLASSI 5</t>
  </si>
  <si>
    <t>REF SECONDARIA</t>
  </si>
  <si>
    <t>AROSIO I</t>
  </si>
  <si>
    <t>COLLOTTA</t>
  </si>
  <si>
    <t>OLEONI</t>
  </si>
  <si>
    <t>SPOTA</t>
  </si>
  <si>
    <t>AROSIO G</t>
  </si>
  <si>
    <t>GUAGLIANONE</t>
  </si>
  <si>
    <t>PIANA</t>
  </si>
  <si>
    <t>SURIO</t>
  </si>
  <si>
    <t>ADDETTO STAMPA</t>
  </si>
  <si>
    <t xml:space="preserve"> REFERENTE DIARIO SCOLASTICO</t>
  </si>
  <si>
    <t>REFERENTE ORTOSCUOLA</t>
  </si>
  <si>
    <t>PENATI</t>
  </si>
  <si>
    <t>SECONDARIA</t>
  </si>
  <si>
    <t>REFERENTE TRINITY/SPEAKING</t>
  </si>
  <si>
    <t>LISA GIOVANNA</t>
  </si>
  <si>
    <t xml:space="preserve">REFERENTE DELF </t>
  </si>
  <si>
    <t>CALCINA</t>
  </si>
  <si>
    <t>REFERENTI MENSA</t>
  </si>
  <si>
    <t>D'ANNA</t>
  </si>
  <si>
    <t>TREVISAN</t>
  </si>
  <si>
    <t>DEOTTI</t>
  </si>
  <si>
    <t>REFERENTE ECDL</t>
  </si>
  <si>
    <t>MANCUSO</t>
  </si>
  <si>
    <t>REFERENTE LEGALITA'</t>
  </si>
  <si>
    <t>REFERENTE INTERCULTURA</t>
  </si>
  <si>
    <t>LIONELLO</t>
  </si>
  <si>
    <t>REFERENTE ALUNNI BES PRIMARIA</t>
  </si>
  <si>
    <t>BUTERA</t>
  </si>
  <si>
    <t>REF PERC. AFF. SESS. IN RETE</t>
  </si>
  <si>
    <t xml:space="preserve"> REFERENTE PREVENZIONE LUDOPATIE</t>
  </si>
  <si>
    <t>MUSCA</t>
  </si>
  <si>
    <t xml:space="preserve"> REFERENTE CYBERBULLISMO</t>
  </si>
  <si>
    <t>REFERENTE LAB. SCIENTIFICO SCIENTIFICO</t>
  </si>
  <si>
    <t xml:space="preserve">CALCINA </t>
  </si>
  <si>
    <t>TUTOR DOCENTI NEOIMMESSI</t>
  </si>
  <si>
    <t>COORDINATORI SECONDARIA</t>
  </si>
  <si>
    <t>FAVATA</t>
  </si>
  <si>
    <t>MANNA</t>
  </si>
  <si>
    <t>LONGI</t>
  </si>
  <si>
    <t>GRIECO</t>
  </si>
  <si>
    <t>CAPRARA</t>
  </si>
  <si>
    <t>PELLICELLI</t>
  </si>
  <si>
    <t>LENTINI</t>
  </si>
  <si>
    <t>MASOLO</t>
  </si>
  <si>
    <t>LIFE SKILLS TRAINING</t>
  </si>
  <si>
    <t>COMMISSIONE  CLASSI PRIME PRIMARIA</t>
  </si>
  <si>
    <t>MINCIONE</t>
  </si>
  <si>
    <t>FORMAZIONE</t>
  </si>
  <si>
    <t>FORTE</t>
  </si>
  <si>
    <t>BARBAGALLO</t>
  </si>
  <si>
    <t>CAGLIO</t>
  </si>
  <si>
    <t>COMMISSIONE ACCOGLIENZA</t>
  </si>
  <si>
    <t>OPEN DAY TAGLIABUE</t>
  </si>
  <si>
    <t>PULICI</t>
  </si>
  <si>
    <t>LAGANA'</t>
  </si>
  <si>
    <t>ROSSETTI M</t>
  </si>
  <si>
    <t>ACCOGLIENZA VIA PRATI</t>
  </si>
  <si>
    <t>DE NOZZA</t>
  </si>
  <si>
    <t>BIXIO</t>
  </si>
  <si>
    <t>SIANO</t>
  </si>
  <si>
    <t>PAGLIARULO</t>
  </si>
  <si>
    <t>VESSILLO</t>
  </si>
  <si>
    <t>GIAFFREDA</t>
  </si>
  <si>
    <t>COMMISSIONE OPEN DAY</t>
  </si>
  <si>
    <t>PRIMARIA VIA PRATI</t>
  </si>
  <si>
    <t>PICONE</t>
  </si>
  <si>
    <t>MAURI</t>
  </si>
  <si>
    <t>GRAVANTE</t>
  </si>
  <si>
    <t>CHIARELLO</t>
  </si>
  <si>
    <t>VILLA</t>
  </si>
  <si>
    <t>SINICROPI</t>
  </si>
  <si>
    <t>LISA</t>
  </si>
  <si>
    <t>COMMISSIONE ORIENTAMENTO</t>
  </si>
  <si>
    <t>AROSIO GIOVANNA</t>
  </si>
  <si>
    <t>OLEONI T</t>
  </si>
  <si>
    <t>COMMISSIONE ORARIO SC PRIMARIA</t>
  </si>
  <si>
    <t>SALARI</t>
  </si>
  <si>
    <t>COMMISSIONE ORARIO SC SECONDARIA</t>
  </si>
  <si>
    <t xml:space="preserve">MERONI </t>
  </si>
  <si>
    <t>COMMISSIONI LABORATORI</t>
  </si>
  <si>
    <t>CLASSI  1</t>
  </si>
  <si>
    <t>TEMPO PROLUNG SECONDARIA</t>
  </si>
  <si>
    <t xml:space="preserve">CLASSI 2 </t>
  </si>
  <si>
    <t>COMMISSIONE RENDICONTAZIONE SOCIALE</t>
  </si>
  <si>
    <t>COMMISSIONE EVENTO SPAZIO EDUCATIVO</t>
  </si>
  <si>
    <t>MARGIOTTA</t>
  </si>
  <si>
    <t>GRASSI</t>
  </si>
  <si>
    <t>TUMMINELLO</t>
  </si>
  <si>
    <t>COMMISSIONE RIFORMA ESAME DI STATO</t>
  </si>
  <si>
    <t>BESTETTI</t>
  </si>
  <si>
    <t xml:space="preserve">STAMERRA </t>
  </si>
  <si>
    <t>TOTALE ORE ATTIVITA' AGGIUNTIVE INSEGNAMENTO</t>
  </si>
  <si>
    <t>ORE MASSIME RICHIEDIBILI 1192</t>
  </si>
  <si>
    <t>ORE TOTALE</t>
  </si>
  <si>
    <t>IMPORT ORARIO</t>
  </si>
  <si>
    <t>Attivita' complementari di educazione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</si>
</sst>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9"/>
      <color rgb="FFFF0000"/>
      <name val="Comic Sans MS"/>
      <family val="4"/>
    </font>
    <font>
      <sz val="10"/>
      <color rgb="FFFF0000"/>
      <name val="Arial"/>
      <family val="2"/>
    </font>
    <font>
      <b/>
      <sz val="11"/>
      <color rgb="FFFF0000"/>
      <name val="Comic Sans MS"/>
      <family val="4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Arial"/>
      <family val="2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sz val="11"/>
      <name val="Calibri"/>
      <family val="2"/>
      <scheme val="minor"/>
    </font>
    <font>
      <b/>
      <sz val="8"/>
      <name val="Comic Sans MS"/>
      <family val="4"/>
    </font>
    <font>
      <sz val="11"/>
      <name val="Comic Sans MS"/>
      <family val="4"/>
    </font>
    <font>
      <sz val="5"/>
      <name val="Comic Sans MS"/>
      <family val="4"/>
    </font>
    <font>
      <sz val="8"/>
      <color theme="1"/>
      <name val="Calibri"/>
      <family val="2"/>
      <scheme val="minor"/>
    </font>
    <font>
      <sz val="12"/>
      <name val="Comic Sans MS"/>
      <family val="4"/>
    </font>
    <font>
      <sz val="8"/>
      <color rgb="FFFF0000"/>
      <name val="Comic Sans MS"/>
      <family val="4"/>
    </font>
    <font>
      <sz val="11"/>
      <color rgb="FFFF0000"/>
      <name val="Comic Sans MS"/>
      <family val="4"/>
    </font>
    <font>
      <sz val="10"/>
      <name val="Calibri"/>
      <family val="2"/>
      <scheme val="minor"/>
    </font>
    <font>
      <sz val="7"/>
      <name val="Comic Sans MS"/>
      <family val="4"/>
    </font>
    <font>
      <sz val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omic Sans MS"/>
      <family val="4"/>
    </font>
    <font>
      <sz val="10"/>
      <color rgb="FF7030A0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7" tint="-0.249977111117893"/>
      <name val="Comic Sans MS"/>
      <family val="4"/>
    </font>
    <font>
      <sz val="10"/>
      <color theme="7" tint="-0.249977111117893"/>
      <name val="Comic Sans MS"/>
      <family val="4"/>
    </font>
    <font>
      <sz val="11"/>
      <color theme="7" tint="-0.249977111117893"/>
      <name val="Comic Sans MS"/>
      <family val="4"/>
    </font>
    <font>
      <b/>
      <sz val="8"/>
      <color theme="7" tint="-0.249977111117893"/>
      <name val="Comic Sans MS"/>
      <family val="4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4" borderId="7" xfId="0" applyNumberFormat="1" applyFont="1" applyFill="1" applyBorder="1"/>
    <xf numFmtId="4" fontId="0" fillId="0" borderId="0" xfId="0" applyNumberFormat="1"/>
    <xf numFmtId="0" fontId="2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0" fontId="4" fillId="0" borderId="7" xfId="0" applyFont="1" applyFill="1" applyBorder="1" applyAlignment="1">
      <alignment wrapText="1"/>
    </xf>
    <xf numFmtId="0" fontId="8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4" fillId="0" borderId="7" xfId="0" applyFont="1" applyFill="1" applyBorder="1"/>
    <xf numFmtId="2" fontId="4" fillId="0" borderId="7" xfId="0" applyNumberFormat="1" applyFont="1" applyFill="1" applyBorder="1"/>
    <xf numFmtId="0" fontId="5" fillId="0" borderId="7" xfId="0" applyFont="1" applyFill="1" applyBorder="1" applyAlignment="1">
      <alignment wrapText="1"/>
    </xf>
    <xf numFmtId="2" fontId="5" fillId="0" borderId="7" xfId="0" applyNumberFormat="1" applyFont="1" applyFill="1" applyBorder="1"/>
    <xf numFmtId="0" fontId="7" fillId="0" borderId="0" xfId="0" applyFont="1" applyFill="1"/>
    <xf numFmtId="4" fontId="2" fillId="0" borderId="3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/>
    <xf numFmtId="4" fontId="9" fillId="0" borderId="12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wrapText="1"/>
    </xf>
    <xf numFmtId="4" fontId="9" fillId="0" borderId="8" xfId="0" applyNumberFormat="1" applyFont="1" applyFill="1" applyBorder="1" applyAlignment="1">
      <alignment wrapText="1"/>
    </xf>
    <xf numFmtId="4" fontId="2" fillId="0" borderId="6" xfId="0" applyNumberFormat="1" applyFont="1" applyFill="1" applyBorder="1"/>
    <xf numFmtId="4" fontId="10" fillId="0" borderId="7" xfId="0" applyNumberFormat="1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wrapText="1"/>
    </xf>
    <xf numFmtId="4" fontId="9" fillId="0" borderId="5" xfId="0" applyNumberFormat="1" applyFont="1" applyFill="1" applyBorder="1" applyAlignment="1">
      <alignment wrapText="1"/>
    </xf>
    <xf numFmtId="4" fontId="10" fillId="0" borderId="5" xfId="0" applyNumberFormat="1" applyFont="1" applyFill="1" applyBorder="1" applyAlignment="1">
      <alignment horizontal="center" wrapText="1"/>
    </xf>
    <xf numFmtId="4" fontId="9" fillId="0" borderId="4" xfId="0" applyNumberFormat="1" applyFont="1" applyFill="1" applyBorder="1" applyAlignment="1">
      <alignment wrapText="1"/>
    </xf>
    <xf numFmtId="4" fontId="0" fillId="0" borderId="6" xfId="0" applyNumberFormat="1" applyFont="1" applyFill="1" applyBorder="1"/>
    <xf numFmtId="4" fontId="9" fillId="0" borderId="6" xfId="0" applyNumberFormat="1" applyFont="1" applyFill="1" applyBorder="1" applyAlignment="1">
      <alignment wrapText="1"/>
    </xf>
    <xf numFmtId="4" fontId="9" fillId="0" borderId="9" xfId="0" applyNumberFormat="1" applyFont="1" applyFill="1" applyBorder="1" applyAlignment="1">
      <alignment wrapText="1"/>
    </xf>
    <xf numFmtId="4" fontId="0" fillId="0" borderId="4" xfId="0" applyNumberFormat="1" applyFont="1" applyFill="1" applyBorder="1" applyAlignment="1">
      <alignment wrapText="1"/>
    </xf>
    <xf numFmtId="4" fontId="9" fillId="0" borderId="13" xfId="0" applyNumberFormat="1" applyFont="1" applyFill="1" applyBorder="1" applyAlignment="1">
      <alignment wrapText="1"/>
    </xf>
    <xf numFmtId="4" fontId="2" fillId="0" borderId="7" xfId="0" applyNumberFormat="1" applyFont="1" applyFill="1" applyBorder="1"/>
    <xf numFmtId="4" fontId="11" fillId="0" borderId="6" xfId="0" applyNumberFormat="1" applyFont="1" applyFill="1" applyBorder="1" applyAlignment="1">
      <alignment wrapText="1"/>
    </xf>
    <xf numFmtId="4" fontId="2" fillId="0" borderId="0" xfId="0" applyNumberFormat="1" applyFont="1" applyFill="1"/>
    <xf numFmtId="4" fontId="12" fillId="3" borderId="8" xfId="0" applyNumberFormat="1" applyFont="1" applyFill="1" applyBorder="1"/>
    <xf numFmtId="4" fontId="13" fillId="3" borderId="7" xfId="0" applyNumberFormat="1" applyFont="1" applyFill="1" applyBorder="1"/>
    <xf numFmtId="4" fontId="13" fillId="3" borderId="7" xfId="0" applyNumberFormat="1" applyFont="1" applyFill="1" applyBorder="1" applyAlignment="1">
      <alignment wrapText="1"/>
    </xf>
    <xf numFmtId="4" fontId="12" fillId="3" borderId="7" xfId="0" applyNumberFormat="1" applyFont="1" applyFill="1" applyBorder="1" applyAlignment="1">
      <alignment wrapText="1"/>
    </xf>
    <xf numFmtId="0" fontId="14" fillId="0" borderId="0" xfId="0" applyFont="1"/>
    <xf numFmtId="164" fontId="14" fillId="0" borderId="0" xfId="0" applyNumberFormat="1" applyFont="1"/>
    <xf numFmtId="2" fontId="15" fillId="0" borderId="0" xfId="0" applyNumberFormat="1" applyFont="1"/>
    <xf numFmtId="2" fontId="14" fillId="0" borderId="0" xfId="0" applyNumberFormat="1" applyFont="1"/>
    <xf numFmtId="4" fontId="16" fillId="0" borderId="0" xfId="0" applyNumberFormat="1" applyFont="1"/>
    <xf numFmtId="4" fontId="14" fillId="0" borderId="0" xfId="0" applyNumberFormat="1" applyFont="1"/>
    <xf numFmtId="4" fontId="14" fillId="0" borderId="7" xfId="0" applyNumberFormat="1" applyFont="1" applyBorder="1"/>
    <xf numFmtId="4" fontId="14" fillId="0" borderId="7" xfId="0" applyNumberFormat="1" applyFont="1" applyBorder="1" applyAlignment="1">
      <alignment wrapText="1"/>
    </xf>
    <xf numFmtId="4" fontId="17" fillId="0" borderId="7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5" fillId="0" borderId="7" xfId="0" applyNumberFormat="1" applyFont="1" applyBorder="1" applyAlignment="1">
      <alignment horizontal="center" vertical="center" wrapText="1"/>
    </xf>
    <xf numFmtId="4" fontId="14" fillId="4" borderId="7" xfId="0" applyNumberFormat="1" applyFont="1" applyFill="1" applyBorder="1"/>
    <xf numFmtId="4" fontId="15" fillId="0" borderId="8" xfId="0" applyNumberFormat="1" applyFont="1" applyBorder="1" applyAlignment="1">
      <alignment wrapText="1"/>
    </xf>
    <xf numFmtId="4" fontId="14" fillId="4" borderId="0" xfId="0" applyNumberFormat="1" applyFont="1" applyFill="1" applyBorder="1"/>
    <xf numFmtId="4" fontId="18" fillId="0" borderId="7" xfId="0" applyNumberFormat="1" applyFont="1" applyBorder="1"/>
    <xf numFmtId="0" fontId="1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2" fontId="16" fillId="0" borderId="0" xfId="0" applyNumberFormat="1" applyFont="1" applyBorder="1" applyAlignment="1">
      <alignment wrapText="1"/>
    </xf>
    <xf numFmtId="4" fontId="14" fillId="0" borderId="0" xfId="0" applyNumberFormat="1" applyFont="1" applyBorder="1"/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4" fillId="4" borderId="0" xfId="0" applyNumberFormat="1" applyFont="1" applyFill="1"/>
    <xf numFmtId="0" fontId="16" fillId="6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2" fontId="14" fillId="4" borderId="7" xfId="0" applyNumberFormat="1" applyFont="1" applyFill="1" applyBorder="1" applyAlignment="1">
      <alignment wrapText="1"/>
    </xf>
    <xf numFmtId="2" fontId="14" fillId="0" borderId="7" xfId="0" applyNumberFormat="1" applyFont="1" applyBorder="1" applyAlignment="1">
      <alignment wrapText="1"/>
    </xf>
    <xf numFmtId="2" fontId="20" fillId="7" borderId="7" xfId="0" applyNumberFormat="1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/>
    </xf>
    <xf numFmtId="0" fontId="16" fillId="7" borderId="7" xfId="0" applyFont="1" applyFill="1" applyBorder="1"/>
    <xf numFmtId="0" fontId="21" fillId="7" borderId="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2" fontId="14" fillId="7" borderId="7" xfId="0" applyNumberFormat="1" applyFont="1" applyFill="1" applyBorder="1" applyAlignment="1">
      <alignment wrapText="1"/>
    </xf>
    <xf numFmtId="0" fontId="17" fillId="7" borderId="7" xfId="0" applyFont="1" applyFill="1" applyBorder="1" applyAlignment="1">
      <alignment wrapText="1"/>
    </xf>
    <xf numFmtId="0" fontId="14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2" fontId="14" fillId="0" borderId="7" xfId="0" applyNumberFormat="1" applyFont="1" applyBorder="1" applyAlignment="1">
      <alignment vertical="center" wrapText="1"/>
    </xf>
    <xf numFmtId="2" fontId="14" fillId="0" borderId="7" xfId="0" applyNumberFormat="1" applyFont="1" applyBorder="1"/>
    <xf numFmtId="2" fontId="20" fillId="0" borderId="7" xfId="0" applyNumberFormat="1" applyFont="1" applyFill="1" applyBorder="1" applyAlignment="1">
      <alignment horizontal="center" vertical="center" wrapText="1"/>
    </xf>
    <xf numFmtId="0" fontId="14" fillId="6" borderId="7" xfId="0" applyFont="1" applyFill="1" applyBorder="1"/>
    <xf numFmtId="0" fontId="21" fillId="6" borderId="7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1" fontId="15" fillId="6" borderId="7" xfId="0" applyNumberFormat="1" applyFont="1" applyFill="1" applyBorder="1" applyAlignment="1">
      <alignment wrapText="1"/>
    </xf>
    <xf numFmtId="0" fontId="18" fillId="4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4" fillId="4" borderId="7" xfId="0" applyFont="1" applyFill="1" applyBorder="1"/>
    <xf numFmtId="0" fontId="2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/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shrinkToFit="1"/>
    </xf>
    <xf numFmtId="49" fontId="15" fillId="6" borderId="15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4" fontId="15" fillId="6" borderId="16" xfId="0" applyNumberFormat="1" applyFont="1" applyFill="1" applyBorder="1" applyAlignment="1">
      <alignment horizontal="center" vertical="center"/>
    </xf>
    <xf numFmtId="2" fontId="15" fillId="0" borderId="16" xfId="0" applyNumberFormat="1" applyFont="1" applyBorder="1" applyAlignment="1">
      <alignment vertical="center" wrapText="1"/>
    </xf>
    <xf numFmtId="2" fontId="15" fillId="0" borderId="17" xfId="0" applyNumberFormat="1" applyFont="1" applyBorder="1" applyAlignment="1">
      <alignment vertical="center" wrapText="1"/>
    </xf>
    <xf numFmtId="0" fontId="27" fillId="0" borderId="18" xfId="0" applyFont="1" applyBorder="1" applyAlignment="1">
      <alignment shrinkToFit="1"/>
    </xf>
    <xf numFmtId="0" fontId="15" fillId="6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Border="1" applyAlignment="1">
      <alignment vertical="center" wrapText="1"/>
    </xf>
    <xf numFmtId="2" fontId="15" fillId="0" borderId="19" xfId="0" applyNumberFormat="1" applyFont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right" vertical="center"/>
    </xf>
    <xf numFmtId="0" fontId="27" fillId="8" borderId="20" xfId="0" applyFont="1" applyFill="1" applyBorder="1" applyAlignment="1">
      <alignment shrinkToFit="1"/>
    </xf>
    <xf numFmtId="0" fontId="15" fillId="8" borderId="2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right" vertical="center"/>
    </xf>
    <xf numFmtId="0" fontId="15" fillId="8" borderId="22" xfId="0" applyFont="1" applyFill="1" applyBorder="1" applyAlignment="1">
      <alignment vertical="center"/>
    </xf>
    <xf numFmtId="0" fontId="15" fillId="8" borderId="22" xfId="0" applyFont="1" applyFill="1" applyBorder="1" applyAlignment="1">
      <alignment horizontal="center" vertical="center"/>
    </xf>
    <xf numFmtId="4" fontId="15" fillId="8" borderId="22" xfId="0" applyNumberFormat="1" applyFont="1" applyFill="1" applyBorder="1" applyAlignment="1">
      <alignment horizontal="center" vertical="center"/>
    </xf>
    <xf numFmtId="2" fontId="15" fillId="8" borderId="22" xfId="0" applyNumberFormat="1" applyFont="1" applyFill="1" applyBorder="1" applyAlignment="1">
      <alignment vertical="center" wrapText="1"/>
    </xf>
    <xf numFmtId="2" fontId="15" fillId="8" borderId="23" xfId="0" applyNumberFormat="1" applyFont="1" applyFill="1" applyBorder="1" applyAlignment="1">
      <alignment vertical="center" wrapText="1"/>
    </xf>
    <xf numFmtId="0" fontId="19" fillId="0" borderId="18" xfId="0" applyFont="1" applyBorder="1"/>
    <xf numFmtId="0" fontId="15" fillId="6" borderId="24" xfId="0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15" fillId="6" borderId="2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 vertical="center"/>
    </xf>
    <xf numFmtId="2" fontId="15" fillId="0" borderId="22" xfId="0" applyNumberFormat="1" applyFont="1" applyBorder="1" applyAlignment="1">
      <alignment vertical="center" wrapText="1"/>
    </xf>
    <xf numFmtId="2" fontId="15" fillId="0" borderId="23" xfId="0" applyNumberFormat="1" applyFont="1" applyBorder="1" applyAlignment="1">
      <alignment vertical="center" wrapText="1"/>
    </xf>
    <xf numFmtId="0" fontId="19" fillId="8" borderId="18" xfId="0" applyFont="1" applyFill="1" applyBorder="1"/>
    <xf numFmtId="0" fontId="15" fillId="8" borderId="27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right" vertical="center"/>
    </xf>
    <xf numFmtId="0" fontId="15" fillId="8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4" fontId="15" fillId="8" borderId="3" xfId="0" applyNumberFormat="1" applyFont="1" applyFill="1" applyBorder="1" applyAlignment="1">
      <alignment horizontal="center" vertical="center"/>
    </xf>
    <xf numFmtId="2" fontId="15" fillId="8" borderId="3" xfId="0" applyNumberFormat="1" applyFont="1" applyFill="1" applyBorder="1" applyAlignment="1">
      <alignment vertical="center" wrapText="1"/>
    </xf>
    <xf numFmtId="2" fontId="15" fillId="8" borderId="28" xfId="0" applyNumberFormat="1" applyFont="1" applyFill="1" applyBorder="1" applyAlignment="1">
      <alignment vertical="center" wrapText="1"/>
    </xf>
    <xf numFmtId="0" fontId="19" fillId="0" borderId="14" xfId="0" applyFont="1" applyBorder="1"/>
    <xf numFmtId="0" fontId="15" fillId="8" borderId="2" xfId="0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shrinkToFit="1"/>
    </xf>
    <xf numFmtId="49" fontId="19" fillId="0" borderId="18" xfId="0" applyNumberFormat="1" applyFont="1" applyBorder="1" applyAlignment="1">
      <alignment shrinkToFit="1"/>
    </xf>
    <xf numFmtId="0" fontId="19" fillId="8" borderId="20" xfId="0" applyFont="1" applyFill="1" applyBorder="1"/>
    <xf numFmtId="0" fontId="15" fillId="8" borderId="29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right" vertical="center"/>
    </xf>
    <xf numFmtId="0" fontId="15" fillId="8" borderId="29" xfId="0" applyFont="1" applyFill="1" applyBorder="1" applyAlignment="1">
      <alignment vertical="center"/>
    </xf>
    <xf numFmtId="4" fontId="15" fillId="8" borderId="29" xfId="0" applyNumberFormat="1" applyFont="1" applyFill="1" applyBorder="1" applyAlignment="1">
      <alignment horizontal="center" vertical="center"/>
    </xf>
    <xf numFmtId="2" fontId="15" fillId="8" borderId="29" xfId="0" applyNumberFormat="1" applyFont="1" applyFill="1" applyBorder="1" applyAlignment="1">
      <alignment vertical="center" wrapText="1"/>
    </xf>
    <xf numFmtId="2" fontId="15" fillId="8" borderId="30" xfId="0" applyNumberFormat="1" applyFont="1" applyFill="1" applyBorder="1" applyAlignment="1">
      <alignment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19" fillId="8" borderId="0" xfId="0" applyFont="1" applyFill="1"/>
    <xf numFmtId="0" fontId="29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right" vertical="center"/>
    </xf>
    <xf numFmtId="0" fontId="29" fillId="8" borderId="0" xfId="0" applyFont="1" applyFill="1" applyAlignment="1">
      <alignment vertical="center"/>
    </xf>
    <xf numFmtId="4" fontId="15" fillId="8" borderId="7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Border="1" applyAlignment="1">
      <alignment vertical="center" wrapText="1"/>
    </xf>
    <xf numFmtId="2" fontId="15" fillId="0" borderId="28" xfId="0" applyNumberFormat="1" applyFont="1" applyBorder="1" applyAlignment="1">
      <alignment vertical="center" wrapText="1"/>
    </xf>
    <xf numFmtId="0" fontId="2" fillId="0" borderId="20" xfId="0" applyFont="1" applyBorder="1"/>
    <xf numFmtId="0" fontId="15" fillId="6" borderId="21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4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right" vertical="center"/>
    </xf>
    <xf numFmtId="0" fontId="14" fillId="8" borderId="3" xfId="0" applyFont="1" applyFill="1" applyBorder="1" applyAlignment="1">
      <alignment vertical="center"/>
    </xf>
    <xf numFmtId="0" fontId="21" fillId="8" borderId="3" xfId="0" applyFont="1" applyFill="1" applyBorder="1" applyAlignment="1">
      <alignment horizontal="center" vertical="center"/>
    </xf>
    <xf numFmtId="4" fontId="21" fillId="8" borderId="3" xfId="0" applyNumberFormat="1" applyFont="1" applyFill="1" applyBorder="1" applyAlignment="1">
      <alignment horizontal="center" vertical="center"/>
    </xf>
    <xf numFmtId="2" fontId="14" fillId="8" borderId="3" xfId="0" applyNumberFormat="1" applyFont="1" applyFill="1" applyBorder="1" applyAlignment="1">
      <alignment vertical="center" wrapText="1"/>
    </xf>
    <xf numFmtId="2" fontId="14" fillId="8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vertical="center" wrapText="1"/>
    </xf>
    <xf numFmtId="0" fontId="30" fillId="0" borderId="0" xfId="0" applyFont="1" applyBorder="1"/>
    <xf numFmtId="0" fontId="0" fillId="0" borderId="0" xfId="0" applyBorder="1"/>
    <xf numFmtId="0" fontId="16" fillId="0" borderId="3" xfId="0" applyFont="1" applyFill="1" applyBorder="1"/>
    <xf numFmtId="0" fontId="14" fillId="0" borderId="3" xfId="0" applyFont="1" applyBorder="1" applyAlignment="1">
      <alignment horizontal="right"/>
    </xf>
    <xf numFmtId="0" fontId="14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1" fillId="6" borderId="3" xfId="0" applyFont="1" applyFill="1" applyBorder="1" applyAlignment="1">
      <alignment horizontal="center"/>
    </xf>
    <xf numFmtId="2" fontId="14" fillId="0" borderId="3" xfId="0" applyNumberFormat="1" applyFont="1" applyBorder="1" applyAlignment="1">
      <alignment wrapText="1"/>
    </xf>
    <xf numFmtId="0" fontId="15" fillId="6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/>
    </xf>
    <xf numFmtId="0" fontId="14" fillId="0" borderId="7" xfId="0" applyFont="1" applyFill="1" applyBorder="1"/>
    <xf numFmtId="0" fontId="21" fillId="0" borderId="7" xfId="0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2" fontId="14" fillId="0" borderId="19" xfId="0" applyNumberFormat="1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/>
    <xf numFmtId="0" fontId="21" fillId="0" borderId="3" xfId="0" applyFont="1" applyFill="1" applyBorder="1" applyAlignment="1">
      <alignment horizontal="center"/>
    </xf>
    <xf numFmtId="4" fontId="21" fillId="0" borderId="3" xfId="0" applyNumberFormat="1" applyFont="1" applyFill="1" applyBorder="1" applyAlignment="1">
      <alignment horizontal="center"/>
    </xf>
    <xf numFmtId="2" fontId="14" fillId="0" borderId="28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0" fontId="15" fillId="8" borderId="9" xfId="0" applyFont="1" applyFill="1" applyBorder="1"/>
    <xf numFmtId="0" fontId="14" fillId="8" borderId="6" xfId="0" applyFont="1" applyFill="1" applyBorder="1" applyAlignment="1">
      <alignment horizontal="right"/>
    </xf>
    <xf numFmtId="0" fontId="14" fillId="8" borderId="6" xfId="0" applyFont="1" applyFill="1" applyBorder="1"/>
    <xf numFmtId="0" fontId="21" fillId="8" borderId="6" xfId="0" applyFont="1" applyFill="1" applyBorder="1" applyAlignment="1">
      <alignment horizontal="center"/>
    </xf>
    <xf numFmtId="4" fontId="21" fillId="8" borderId="6" xfId="0" applyNumberFormat="1" applyFont="1" applyFill="1" applyBorder="1" applyAlignment="1">
      <alignment horizontal="center"/>
    </xf>
    <xf numFmtId="2" fontId="14" fillId="8" borderId="6" xfId="0" applyNumberFormat="1" applyFont="1" applyFill="1" applyBorder="1" applyAlignment="1">
      <alignment wrapText="1"/>
    </xf>
    <xf numFmtId="0" fontId="19" fillId="0" borderId="31" xfId="0" applyFont="1" applyBorder="1"/>
    <xf numFmtId="0" fontId="15" fillId="6" borderId="7" xfId="0" applyFont="1" applyFill="1" applyBorder="1" applyAlignment="1">
      <alignment horizontal="center" vertical="center" wrapText="1"/>
    </xf>
    <xf numFmtId="0" fontId="19" fillId="0" borderId="32" xfId="0" applyFont="1" applyBorder="1"/>
    <xf numFmtId="0" fontId="0" fillId="0" borderId="7" xfId="0" applyBorder="1" applyAlignment="1">
      <alignment horizontal="center"/>
    </xf>
    <xf numFmtId="0" fontId="14" fillId="0" borderId="7" xfId="0" applyFont="1" applyFill="1" applyBorder="1" applyAlignment="1">
      <alignment horizontal="right" wrapText="1"/>
    </xf>
    <xf numFmtId="0" fontId="19" fillId="8" borderId="14" xfId="0" applyFont="1" applyFill="1" applyBorder="1"/>
    <xf numFmtId="0" fontId="0" fillId="8" borderId="9" xfId="0" applyFill="1" applyBorder="1" applyAlignment="1">
      <alignment horizontal="center"/>
    </xf>
    <xf numFmtId="0" fontId="14" fillId="8" borderId="6" xfId="0" applyFont="1" applyFill="1" applyBorder="1" applyAlignment="1">
      <alignment horizontal="right" wrapText="1"/>
    </xf>
    <xf numFmtId="2" fontId="14" fillId="8" borderId="13" xfId="0" applyNumberFormat="1" applyFont="1" applyFill="1" applyBorder="1" applyAlignment="1">
      <alignment wrapText="1"/>
    </xf>
    <xf numFmtId="0" fontId="21" fillId="0" borderId="16" xfId="0" applyFont="1" applyFill="1" applyBorder="1" applyAlignment="1">
      <alignment horizontal="center"/>
    </xf>
    <xf numFmtId="2" fontId="14" fillId="0" borderId="16" xfId="0" applyNumberFormat="1" applyFont="1" applyBorder="1" applyAlignment="1">
      <alignment wrapText="1"/>
    </xf>
    <xf numFmtId="0" fontId="19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horizontal="right"/>
    </xf>
    <xf numFmtId="1" fontId="20" fillId="8" borderId="0" xfId="0" applyNumberFormat="1" applyFont="1" applyFill="1" applyBorder="1" applyAlignment="1">
      <alignment wrapText="1"/>
    </xf>
    <xf numFmtId="0" fontId="21" fillId="8" borderId="0" xfId="0" applyFont="1" applyFill="1" applyBorder="1" applyAlignment="1">
      <alignment horizontal="center"/>
    </xf>
    <xf numFmtId="4" fontId="21" fillId="8" borderId="0" xfId="0" applyNumberFormat="1" applyFont="1" applyFill="1" applyBorder="1" applyAlignment="1">
      <alignment horizontal="center"/>
    </xf>
    <xf numFmtId="2" fontId="14" fillId="8" borderId="0" xfId="0" applyNumberFormat="1" applyFont="1" applyFill="1" applyBorder="1" applyAlignment="1">
      <alignment wrapText="1"/>
    </xf>
    <xf numFmtId="0" fontId="19" fillId="0" borderId="31" xfId="0" applyFont="1" applyBorder="1" applyAlignment="1">
      <alignment wrapText="1"/>
    </xf>
    <xf numFmtId="0" fontId="0" fillId="8" borderId="4" xfId="0" applyFill="1" applyBorder="1" applyAlignment="1">
      <alignment horizontal="center"/>
    </xf>
    <xf numFmtId="0" fontId="14" fillId="8" borderId="5" xfId="0" applyFont="1" applyFill="1" applyBorder="1" applyAlignment="1">
      <alignment horizontal="right" wrapText="1"/>
    </xf>
    <xf numFmtId="0" fontId="14" fillId="8" borderId="5" xfId="0" applyFont="1" applyFill="1" applyBorder="1"/>
    <xf numFmtId="0" fontId="21" fillId="8" borderId="5" xfId="0" applyFont="1" applyFill="1" applyBorder="1" applyAlignment="1">
      <alignment horizontal="center"/>
    </xf>
    <xf numFmtId="0" fontId="19" fillId="0" borderId="33" xfId="0" applyFont="1" applyBorder="1"/>
    <xf numFmtId="0" fontId="16" fillId="0" borderId="34" xfId="0" applyFont="1" applyFill="1" applyBorder="1" applyAlignment="1">
      <alignment wrapText="1"/>
    </xf>
    <xf numFmtId="0" fontId="14" fillId="0" borderId="34" xfId="0" applyFont="1" applyFill="1" applyBorder="1" applyAlignment="1">
      <alignment horizontal="right"/>
    </xf>
    <xf numFmtId="2" fontId="16" fillId="0" borderId="34" xfId="0" applyNumberFormat="1" applyFont="1" applyFill="1" applyBorder="1"/>
    <xf numFmtId="0" fontId="21" fillId="0" borderId="35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2" fontId="32" fillId="0" borderId="0" xfId="0" applyNumberFormat="1" applyFont="1" applyBorder="1" applyAlignment="1">
      <alignment wrapText="1"/>
    </xf>
    <xf numFmtId="0" fontId="14" fillId="6" borderId="15" xfId="0" applyFont="1" applyFill="1" applyBorder="1"/>
    <xf numFmtId="0" fontId="14" fillId="0" borderId="16" xfId="0" applyFont="1" applyFill="1" applyBorder="1" applyAlignment="1">
      <alignment horizontal="right"/>
    </xf>
    <xf numFmtId="4" fontId="14" fillId="0" borderId="16" xfId="0" applyNumberFormat="1" applyFont="1" applyFill="1" applyBorder="1" applyAlignment="1">
      <alignment horizontal="right"/>
    </xf>
    <xf numFmtId="4" fontId="21" fillId="0" borderId="16" xfId="0" applyNumberFormat="1" applyFont="1" applyFill="1" applyBorder="1" applyAlignment="1">
      <alignment horizontal="center"/>
    </xf>
    <xf numFmtId="2" fontId="14" fillId="0" borderId="17" xfId="0" applyNumberFormat="1" applyFont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0" fontId="34" fillId="8" borderId="18" xfId="0" applyFont="1" applyFill="1" applyBorder="1"/>
    <xf numFmtId="0" fontId="35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/>
    </xf>
    <xf numFmtId="4" fontId="36" fillId="8" borderId="3" xfId="0" applyNumberFormat="1" applyFont="1" applyFill="1" applyBorder="1" applyAlignment="1">
      <alignment horizontal="right"/>
    </xf>
    <xf numFmtId="0" fontId="21" fillId="8" borderId="3" xfId="0" applyFont="1" applyFill="1" applyBorder="1" applyAlignment="1">
      <alignment horizontal="center"/>
    </xf>
    <xf numFmtId="4" fontId="37" fillId="8" borderId="3" xfId="0" applyNumberFormat="1" applyFont="1" applyFill="1" applyBorder="1" applyAlignment="1">
      <alignment horizontal="center"/>
    </xf>
    <xf numFmtId="2" fontId="36" fillId="8" borderId="3" xfId="0" applyNumberFormat="1" applyFont="1" applyFill="1" applyBorder="1" applyAlignment="1">
      <alignment wrapText="1"/>
    </xf>
    <xf numFmtId="2" fontId="36" fillId="8" borderId="28" xfId="0" applyNumberFormat="1" applyFont="1" applyFill="1" applyBorder="1" applyAlignment="1">
      <alignment wrapText="1"/>
    </xf>
    <xf numFmtId="0" fontId="19" fillId="0" borderId="14" xfId="0" applyFont="1" applyFill="1" applyBorder="1"/>
    <xf numFmtId="0" fontId="14" fillId="0" borderId="10" xfId="0" applyFont="1" applyFill="1" applyBorder="1" applyAlignment="1">
      <alignment horizontal="center" vertical="center"/>
    </xf>
    <xf numFmtId="4" fontId="14" fillId="0" borderId="7" xfId="0" applyNumberFormat="1" applyFont="1" applyFill="1" applyBorder="1"/>
    <xf numFmtId="2" fontId="14" fillId="0" borderId="7" xfId="0" applyNumberFormat="1" applyFont="1" applyFill="1" applyBorder="1" applyAlignment="1">
      <alignment wrapText="1"/>
    </xf>
    <xf numFmtId="0" fontId="19" fillId="0" borderId="18" xfId="0" applyFont="1" applyFill="1" applyBorder="1"/>
    <xf numFmtId="0" fontId="19" fillId="0" borderId="10" xfId="0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wrapText="1"/>
    </xf>
    <xf numFmtId="0" fontId="34" fillId="8" borderId="2" xfId="0" applyFont="1" applyFill="1" applyBorder="1" applyAlignment="1">
      <alignment vertical="center"/>
    </xf>
    <xf numFmtId="4" fontId="38" fillId="8" borderId="3" xfId="0" applyNumberFormat="1" applyFont="1" applyFill="1" applyBorder="1" applyAlignment="1">
      <alignment wrapText="1"/>
    </xf>
    <xf numFmtId="2" fontId="14" fillId="8" borderId="3" xfId="0" applyNumberFormat="1" applyFont="1" applyFill="1" applyBorder="1" applyAlignment="1">
      <alignment wrapText="1"/>
    </xf>
    <xf numFmtId="4" fontId="16" fillId="0" borderId="7" xfId="0" applyNumberFormat="1" applyFont="1" applyFill="1" applyBorder="1"/>
    <xf numFmtId="0" fontId="14" fillId="8" borderId="9" xfId="0" applyFont="1" applyFill="1" applyBorder="1"/>
    <xf numFmtId="4" fontId="16" fillId="8" borderId="6" xfId="0" applyNumberFormat="1" applyFont="1" applyFill="1" applyBorder="1"/>
    <xf numFmtId="2" fontId="14" fillId="8" borderId="36" xfId="0" applyNumberFormat="1" applyFont="1" applyFill="1" applyBorder="1" applyAlignment="1">
      <alignment wrapText="1"/>
    </xf>
    <xf numFmtId="0" fontId="14" fillId="0" borderId="22" xfId="0" applyFont="1" applyFill="1" applyBorder="1" applyAlignment="1">
      <alignment horizontal="right"/>
    </xf>
    <xf numFmtId="4" fontId="14" fillId="0" borderId="22" xfId="0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center"/>
    </xf>
    <xf numFmtId="4" fontId="21" fillId="0" borderId="22" xfId="0" applyNumberFormat="1" applyFont="1" applyFill="1" applyBorder="1" applyAlignment="1">
      <alignment horizontal="center"/>
    </xf>
    <xf numFmtId="2" fontId="14" fillId="0" borderId="22" xfId="0" applyNumberFormat="1" applyFont="1" applyBorder="1" applyAlignment="1">
      <alignment wrapText="1"/>
    </xf>
    <xf numFmtId="2" fontId="14" fillId="0" borderId="23" xfId="0" applyNumberFormat="1" applyFont="1" applyBorder="1" applyAlignment="1">
      <alignment wrapText="1"/>
    </xf>
    <xf numFmtId="0" fontId="19" fillId="8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right"/>
    </xf>
    <xf numFmtId="4" fontId="14" fillId="8" borderId="5" xfId="0" applyNumberFormat="1" applyFont="1" applyFill="1" applyBorder="1"/>
    <xf numFmtId="4" fontId="21" fillId="8" borderId="5" xfId="0" applyNumberFormat="1" applyFont="1" applyFill="1" applyBorder="1" applyAlignment="1">
      <alignment horizontal="center"/>
    </xf>
    <xf numFmtId="2" fontId="14" fillId="8" borderId="5" xfId="0" applyNumberFormat="1" applyFont="1" applyFill="1" applyBorder="1" applyAlignment="1">
      <alignment wrapText="1"/>
    </xf>
    <xf numFmtId="0" fontId="14" fillId="0" borderId="15" xfId="0" applyFont="1" applyBorder="1"/>
    <xf numFmtId="4" fontId="16" fillId="0" borderId="16" xfId="0" applyNumberFormat="1" applyFont="1" applyFill="1" applyBorder="1"/>
    <xf numFmtId="4" fontId="16" fillId="0" borderId="22" xfId="0" applyNumberFormat="1" applyFont="1" applyFill="1" applyBorder="1"/>
    <xf numFmtId="0" fontId="19" fillId="8" borderId="37" xfId="0" applyFont="1" applyFill="1" applyBorder="1"/>
    <xf numFmtId="0" fontId="16" fillId="8" borderId="4" xfId="0" applyFont="1" applyFill="1" applyBorder="1" applyAlignment="1">
      <alignment wrapText="1"/>
    </xf>
    <xf numFmtId="0" fontId="19" fillId="0" borderId="15" xfId="0" applyFont="1" applyBorder="1" applyAlignment="1">
      <alignment horizontal="center" vertical="center"/>
    </xf>
    <xf numFmtId="4" fontId="14" fillId="0" borderId="16" xfId="0" applyNumberFormat="1" applyFont="1" applyFill="1" applyBorder="1"/>
    <xf numFmtId="4" fontId="14" fillId="0" borderId="3" xfId="0" applyNumberFormat="1" applyFont="1" applyFill="1" applyBorder="1"/>
    <xf numFmtId="0" fontId="14" fillId="8" borderId="21" xfId="0" applyFont="1" applyFill="1" applyBorder="1"/>
    <xf numFmtId="0" fontId="14" fillId="8" borderId="22" xfId="0" applyFont="1" applyFill="1" applyBorder="1" applyAlignment="1">
      <alignment horizontal="right"/>
    </xf>
    <xf numFmtId="4" fontId="15" fillId="8" borderId="22" xfId="0" applyNumberFormat="1" applyFont="1" applyFill="1" applyBorder="1" applyAlignment="1">
      <alignment wrapText="1"/>
    </xf>
    <xf numFmtId="0" fontId="21" fillId="8" borderId="22" xfId="0" applyFont="1" applyFill="1" applyBorder="1" applyAlignment="1">
      <alignment horizontal="center"/>
    </xf>
    <xf numFmtId="4" fontId="21" fillId="8" borderId="22" xfId="0" applyNumberFormat="1" applyFont="1" applyFill="1" applyBorder="1" applyAlignment="1">
      <alignment horizontal="center"/>
    </xf>
    <xf numFmtId="2" fontId="14" fillId="8" borderId="22" xfId="0" applyNumberFormat="1" applyFont="1" applyFill="1" applyBorder="1" applyAlignment="1">
      <alignment wrapText="1"/>
    </xf>
    <xf numFmtId="2" fontId="14" fillId="8" borderId="23" xfId="0" applyNumberFormat="1" applyFont="1" applyFill="1" applyBorder="1" applyAlignment="1">
      <alignment wrapText="1"/>
    </xf>
    <xf numFmtId="0" fontId="19" fillId="0" borderId="37" xfId="0" applyFont="1" applyBorder="1"/>
    <xf numFmtId="0" fontId="14" fillId="0" borderId="4" xfId="0" applyFont="1" applyBorder="1"/>
    <xf numFmtId="0" fontId="14" fillId="0" borderId="5" xfId="0" applyFont="1" applyFill="1" applyBorder="1" applyAlignment="1">
      <alignment horizontal="right"/>
    </xf>
    <xf numFmtId="4" fontId="14" fillId="0" borderId="5" xfId="0" applyNumberFormat="1" applyFont="1" applyFill="1" applyBorder="1"/>
    <xf numFmtId="0" fontId="21" fillId="0" borderId="5" xfId="0" applyFont="1" applyFill="1" applyBorder="1" applyAlignment="1">
      <alignment horizontal="center"/>
    </xf>
    <xf numFmtId="4" fontId="19" fillId="0" borderId="0" xfId="0" applyNumberFormat="1" applyFont="1" applyBorder="1"/>
    <xf numFmtId="2" fontId="14" fillId="0" borderId="5" xfId="0" applyNumberFormat="1" applyFont="1" applyBorder="1" applyAlignment="1">
      <alignment wrapText="1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wrapText="1"/>
    </xf>
    <xf numFmtId="0" fontId="33" fillId="4" borderId="0" xfId="0" applyFont="1" applyFill="1"/>
    <xf numFmtId="0" fontId="0" fillId="4" borderId="0" xfId="0" applyFill="1"/>
    <xf numFmtId="0" fontId="0" fillId="0" borderId="31" xfId="0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0" fontId="0" fillId="0" borderId="37" xfId="0" applyBorder="1"/>
    <xf numFmtId="0" fontId="0" fillId="0" borderId="40" xfId="0" applyBorder="1"/>
    <xf numFmtId="0" fontId="0" fillId="0" borderId="29" xfId="0" applyBorder="1"/>
    <xf numFmtId="0" fontId="0" fillId="0" borderId="30" xfId="0" applyBorder="1"/>
    <xf numFmtId="0" fontId="19" fillId="0" borderId="41" xfId="0" applyFont="1" applyBorder="1"/>
    <xf numFmtId="0" fontId="19" fillId="4" borderId="41" xfId="0" applyFont="1" applyFill="1" applyBorder="1"/>
    <xf numFmtId="0" fontId="19" fillId="0" borderId="0" xfId="0" applyFont="1"/>
    <xf numFmtId="0" fontId="19" fillId="4" borderId="0" xfId="0" applyFont="1" applyFill="1"/>
    <xf numFmtId="0" fontId="19" fillId="0" borderId="39" xfId="0" applyFont="1" applyBorder="1"/>
    <xf numFmtId="0" fontId="19" fillId="0" borderId="40" xfId="0" applyFont="1" applyBorder="1"/>
    <xf numFmtId="0" fontId="19" fillId="0" borderId="30" xfId="0" applyFont="1" applyBorder="1"/>
    <xf numFmtId="0" fontId="19" fillId="0" borderId="42" xfId="0" applyFont="1" applyBorder="1"/>
    <xf numFmtId="0" fontId="39" fillId="4" borderId="11" xfId="0" applyFont="1" applyFill="1" applyBorder="1"/>
    <xf numFmtId="0" fontId="19" fillId="4" borderId="29" xfId="0" applyFont="1" applyFill="1" applyBorder="1"/>
    <xf numFmtId="0" fontId="19" fillId="0" borderId="29" xfId="0" applyFont="1" applyBorder="1"/>
    <xf numFmtId="0" fontId="40" fillId="0" borderId="43" xfId="0" applyFont="1" applyBorder="1"/>
    <xf numFmtId="0" fontId="19" fillId="0" borderId="43" xfId="0" applyFont="1" applyBorder="1"/>
    <xf numFmtId="0" fontId="19" fillId="4" borderId="43" xfId="0" applyFont="1" applyFill="1" applyBorder="1"/>
    <xf numFmtId="0" fontId="29" fillId="0" borderId="0" xfId="0" applyFont="1"/>
    <xf numFmtId="0" fontId="19" fillId="0" borderId="0" xfId="0" applyFont="1" applyBorder="1"/>
    <xf numFmtId="49" fontId="29" fillId="0" borderId="42" xfId="0" applyNumberFormat="1" applyFont="1" applyBorder="1" applyAlignment="1">
      <alignment wrapText="1"/>
    </xf>
    <xf numFmtId="0" fontId="19" fillId="0" borderId="42" xfId="0" applyFont="1" applyFill="1" applyBorder="1"/>
    <xf numFmtId="0" fontId="19" fillId="4" borderId="42" xfId="0" applyFont="1" applyFill="1" applyBorder="1"/>
    <xf numFmtId="0" fontId="19" fillId="4" borderId="0" xfId="0" applyFont="1" applyFill="1" applyBorder="1"/>
    <xf numFmtId="0" fontId="27" fillId="0" borderId="0" xfId="0" applyFont="1" applyBorder="1"/>
    <xf numFmtId="0" fontId="27" fillId="0" borderId="0" xfId="0" applyFont="1"/>
    <xf numFmtId="0" fontId="27" fillId="0" borderId="42" xfId="0" applyFont="1" applyBorder="1"/>
    <xf numFmtId="0" fontId="41" fillId="0" borderId="42" xfId="0" applyFont="1" applyBorder="1"/>
    <xf numFmtId="0" fontId="42" fillId="0" borderId="42" xfId="0" applyFont="1" applyBorder="1"/>
    <xf numFmtId="0" fontId="19" fillId="0" borderId="0" xfId="0" applyFont="1" applyFill="1"/>
    <xf numFmtId="0" fontId="1" fillId="0" borderId="0" xfId="0" applyFont="1" applyBorder="1"/>
    <xf numFmtId="0" fontId="19" fillId="4" borderId="11" xfId="0" applyFont="1" applyFill="1" applyBorder="1"/>
    <xf numFmtId="0" fontId="0" fillId="0" borderId="41" xfId="0" applyBorder="1"/>
    <xf numFmtId="0" fontId="0" fillId="0" borderId="41" xfId="0" applyFill="1" applyBorder="1"/>
    <xf numFmtId="0" fontId="0" fillId="0" borderId="29" xfId="0" applyFill="1" applyBorder="1"/>
    <xf numFmtId="0" fontId="0" fillId="0" borderId="43" xfId="0" applyBorder="1"/>
    <xf numFmtId="0" fontId="43" fillId="0" borderId="11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ill="1" applyBorder="1" applyAlignment="1">
      <alignment horizontal="right"/>
    </xf>
    <xf numFmtId="3" fontId="44" fillId="9" borderId="0" xfId="0" applyNumberFormat="1" applyFont="1" applyFill="1"/>
    <xf numFmtId="4" fontId="44" fillId="0" borderId="0" xfId="0" applyNumberFormat="1" applyFont="1"/>
    <xf numFmtId="4" fontId="1" fillId="0" borderId="0" xfId="0" applyNumberFormat="1" applyFont="1"/>
    <xf numFmtId="0" fontId="45" fillId="0" borderId="0" xfId="0" applyFont="1" applyFill="1"/>
    <xf numFmtId="14" fontId="45" fillId="0" borderId="0" xfId="0" applyNumberFormat="1" applyFont="1" applyFill="1"/>
    <xf numFmtId="4" fontId="46" fillId="2" borderId="3" xfId="0" applyNumberFormat="1" applyFont="1" applyFill="1" applyBorder="1" applyAlignment="1">
      <alignment horizontal="center" wrapText="1"/>
    </xf>
    <xf numFmtId="4" fontId="47" fillId="2" borderId="5" xfId="0" applyNumberFormat="1" applyFont="1" applyFill="1" applyBorder="1" applyAlignment="1">
      <alignment horizontal="center"/>
    </xf>
    <xf numFmtId="4" fontId="47" fillId="2" borderId="5" xfId="0" applyNumberFormat="1" applyFont="1" applyFill="1" applyBorder="1"/>
    <xf numFmtId="4" fontId="47" fillId="2" borderId="2" xfId="0" applyNumberFormat="1" applyFont="1" applyFill="1" applyBorder="1" applyAlignment="1">
      <alignment wrapText="1"/>
    </xf>
    <xf numFmtId="4" fontId="47" fillId="2" borderId="4" xfId="0" applyNumberFormat="1" applyFont="1" applyFill="1" applyBorder="1"/>
    <xf numFmtId="4" fontId="46" fillId="3" borderId="6" xfId="0" applyNumberFormat="1" applyFont="1" applyFill="1" applyBorder="1"/>
    <xf numFmtId="0" fontId="47" fillId="0" borderId="0" xfId="0" applyFont="1" applyFill="1"/>
    <xf numFmtId="0" fontId="47" fillId="0" borderId="0" xfId="0" applyFont="1"/>
    <xf numFmtId="4" fontId="2" fillId="0" borderId="3" xfId="0" applyNumberFormat="1" applyFont="1" applyFill="1" applyBorder="1" applyAlignment="1">
      <alignment horizontal="center" textRotation="90"/>
    </xf>
    <xf numFmtId="4" fontId="2" fillId="0" borderId="5" xfId="0" applyNumberFormat="1" applyFont="1" applyFill="1" applyBorder="1" applyAlignment="1">
      <alignment horizontal="center" textRotation="90"/>
    </xf>
    <xf numFmtId="4" fontId="2" fillId="0" borderId="6" xfId="0" applyNumberFormat="1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 vertical="center" textRotation="90"/>
    </xf>
    <xf numFmtId="4" fontId="0" fillId="0" borderId="5" xfId="0" applyNumberFormat="1" applyFont="1" applyFill="1" applyBorder="1" applyAlignment="1">
      <alignment horizontal="center" vertical="center" textRotation="90"/>
    </xf>
    <xf numFmtId="4" fontId="0" fillId="0" borderId="6" xfId="0" applyNumberFormat="1" applyFont="1" applyFill="1" applyBorder="1" applyAlignment="1">
      <alignment horizontal="center" vertical="center" textRotation="90"/>
    </xf>
    <xf numFmtId="4" fontId="0" fillId="0" borderId="3" xfId="0" applyNumberFormat="1" applyFont="1" applyFill="1" applyBorder="1" applyAlignment="1">
      <alignment horizontal="center" textRotation="89"/>
    </xf>
    <xf numFmtId="4" fontId="0" fillId="0" borderId="6" xfId="0" applyNumberFormat="1" applyFont="1" applyFill="1" applyBorder="1" applyAlignment="1">
      <alignment horizontal="center" textRotation="89"/>
    </xf>
    <xf numFmtId="4" fontId="0" fillId="0" borderId="3" xfId="0" applyNumberFormat="1" applyFont="1" applyFill="1" applyBorder="1" applyAlignment="1">
      <alignment horizontal="center" vertical="center" textRotation="90" wrapText="1"/>
    </xf>
    <xf numFmtId="4" fontId="0" fillId="0" borderId="5" xfId="0" applyNumberFormat="1" applyFont="1" applyFill="1" applyBorder="1" applyAlignment="1">
      <alignment horizontal="center" vertical="center" textRotation="90" wrapText="1"/>
    </xf>
    <xf numFmtId="4" fontId="0" fillId="0" borderId="6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4" fontId="18" fillId="5" borderId="7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5"/>
  <sheetViews>
    <sheetView topLeftCell="A61" workbookViewId="0">
      <selection activeCell="R8" sqref="R8"/>
    </sheetView>
  </sheetViews>
  <sheetFormatPr defaultRowHeight="15" x14ac:dyDescent="0.25"/>
  <sheetData>
    <row r="2" spans="2:12" ht="15.75" thickBot="1" x14ac:dyDescent="0.3">
      <c r="B2" s="348" t="s">
        <v>138</v>
      </c>
      <c r="C2" s="348"/>
      <c r="D2" s="348"/>
      <c r="E2" s="348"/>
      <c r="F2" s="348"/>
      <c r="G2" s="348"/>
      <c r="H2" s="348"/>
      <c r="I2" s="348"/>
      <c r="J2" s="349"/>
      <c r="K2" s="348"/>
      <c r="L2" s="348"/>
    </row>
    <row r="3" spans="2:12" x14ac:dyDescent="0.25">
      <c r="B3" s="350"/>
      <c r="C3" s="350"/>
      <c r="D3" s="350"/>
      <c r="E3" s="350"/>
      <c r="F3" s="350"/>
      <c r="G3" s="350"/>
      <c r="H3" s="350"/>
      <c r="I3" s="350"/>
      <c r="J3" s="351"/>
      <c r="K3" s="240"/>
      <c r="L3" s="352"/>
    </row>
    <row r="4" spans="2:12" x14ac:dyDescent="0.25">
      <c r="B4" s="350"/>
      <c r="C4" s="350"/>
      <c r="D4" s="350"/>
      <c r="E4" s="350"/>
      <c r="F4" s="350"/>
      <c r="G4" s="350"/>
      <c r="H4" s="350"/>
      <c r="I4" s="350"/>
      <c r="J4" s="351"/>
      <c r="K4" s="242" t="s">
        <v>139</v>
      </c>
      <c r="L4" s="325"/>
    </row>
    <row r="5" spans="2:12" x14ac:dyDescent="0.25">
      <c r="B5" s="350"/>
      <c r="C5" s="350"/>
      <c r="D5" s="350"/>
      <c r="E5" s="350"/>
      <c r="F5" s="350"/>
      <c r="G5" s="350"/>
      <c r="H5" s="350"/>
      <c r="I5" s="350"/>
      <c r="J5" s="351"/>
      <c r="K5" s="242" t="s">
        <v>140</v>
      </c>
      <c r="L5" s="325"/>
    </row>
    <row r="6" spans="2:12" ht="15.75" thickBot="1" x14ac:dyDescent="0.3">
      <c r="B6" s="350"/>
      <c r="C6" s="350" t="s">
        <v>141</v>
      </c>
      <c r="D6" s="350"/>
      <c r="E6" s="350"/>
      <c r="F6" s="350"/>
      <c r="G6" s="350"/>
      <c r="H6" s="350"/>
      <c r="I6" s="350"/>
      <c r="J6" s="351"/>
      <c r="K6" s="353" t="s">
        <v>142</v>
      </c>
      <c r="L6" s="354"/>
    </row>
    <row r="7" spans="2:12" x14ac:dyDescent="0.25">
      <c r="B7" s="350"/>
      <c r="C7" s="350"/>
      <c r="D7" s="350"/>
      <c r="E7" s="350"/>
      <c r="F7" s="350"/>
      <c r="G7" s="350" t="s">
        <v>143</v>
      </c>
      <c r="H7" s="350">
        <v>150</v>
      </c>
      <c r="I7" s="350"/>
      <c r="J7" s="351"/>
      <c r="K7" s="350"/>
      <c r="L7" s="350"/>
    </row>
    <row r="8" spans="2:12" ht="15.75" thickBot="1" x14ac:dyDescent="0.3">
      <c r="B8" s="350"/>
      <c r="C8" s="350"/>
      <c r="D8" s="350"/>
      <c r="E8" s="350"/>
      <c r="F8" s="350"/>
      <c r="G8" s="350" t="s">
        <v>144</v>
      </c>
      <c r="H8" s="350">
        <v>140</v>
      </c>
      <c r="I8" s="350"/>
      <c r="J8" s="351"/>
      <c r="K8" s="350"/>
      <c r="L8" s="350"/>
    </row>
    <row r="9" spans="2:12" ht="15.75" thickBot="1" x14ac:dyDescent="0.3">
      <c r="B9" s="355"/>
      <c r="C9" s="355"/>
      <c r="D9" s="355"/>
      <c r="E9" s="355"/>
      <c r="F9" s="355"/>
      <c r="G9" s="355"/>
      <c r="H9" s="355"/>
      <c r="I9" s="355"/>
      <c r="J9" s="356">
        <f>H6+H7+H8</f>
        <v>290</v>
      </c>
      <c r="K9" s="350" t="s">
        <v>145</v>
      </c>
      <c r="L9" s="350"/>
    </row>
    <row r="10" spans="2:12" ht="15.75" thickBot="1" x14ac:dyDescent="0.3">
      <c r="B10" s="348" t="s">
        <v>146</v>
      </c>
      <c r="C10" s="348"/>
      <c r="D10" s="348"/>
      <c r="E10" s="348"/>
      <c r="F10" s="348"/>
      <c r="G10" s="348"/>
      <c r="H10" s="348"/>
      <c r="I10" s="348"/>
      <c r="J10" s="357"/>
      <c r="K10" s="348"/>
      <c r="L10" s="358"/>
    </row>
    <row r="11" spans="2:12" ht="19.5" thickBot="1" x14ac:dyDescent="0.35">
      <c r="B11" s="359"/>
      <c r="C11" s="360"/>
      <c r="D11" s="360"/>
      <c r="E11" s="360"/>
      <c r="F11" s="360"/>
      <c r="G11" s="360"/>
      <c r="H11" s="360"/>
      <c r="I11" s="360"/>
      <c r="J11" s="361"/>
      <c r="K11" s="360"/>
      <c r="L11" s="360"/>
    </row>
    <row r="12" spans="2:12" x14ac:dyDescent="0.25">
      <c r="B12" s="360"/>
      <c r="C12" s="360"/>
      <c r="D12" s="360"/>
      <c r="E12" s="360"/>
      <c r="F12" s="360"/>
      <c r="G12" s="360"/>
      <c r="H12" s="360"/>
      <c r="I12" s="360"/>
      <c r="J12" s="361"/>
      <c r="K12" s="167">
        <v>1155</v>
      </c>
      <c r="L12" s="360"/>
    </row>
    <row r="13" spans="2:12" x14ac:dyDescent="0.25">
      <c r="B13" s="350"/>
      <c r="C13" s="350"/>
      <c r="D13" s="350"/>
      <c r="E13" s="350"/>
      <c r="F13" s="350"/>
      <c r="G13" s="350"/>
      <c r="H13" s="350"/>
      <c r="I13" s="350"/>
      <c r="J13" s="351"/>
      <c r="K13" s="146">
        <v>290</v>
      </c>
      <c r="L13" s="350"/>
    </row>
    <row r="14" spans="2:12" ht="15.75" thickBot="1" x14ac:dyDescent="0.3">
      <c r="B14" s="350"/>
      <c r="C14" s="350"/>
      <c r="D14" s="350"/>
      <c r="E14" s="350"/>
      <c r="F14" s="350"/>
      <c r="G14" s="350"/>
      <c r="H14" s="350"/>
      <c r="I14" s="350"/>
      <c r="J14" s="351"/>
      <c r="K14" s="151">
        <f>K12-K13</f>
        <v>865</v>
      </c>
      <c r="L14" s="350"/>
    </row>
    <row r="15" spans="2:12" x14ac:dyDescent="0.25">
      <c r="B15" s="350"/>
      <c r="C15" s="350" t="s">
        <v>147</v>
      </c>
      <c r="D15" s="350"/>
      <c r="E15" s="350"/>
      <c r="F15" s="362" t="s">
        <v>148</v>
      </c>
      <c r="G15" s="350" t="s">
        <v>149</v>
      </c>
      <c r="H15" s="350">
        <v>10</v>
      </c>
      <c r="I15" s="350"/>
      <c r="J15" s="351"/>
      <c r="K15" s="350"/>
      <c r="L15" s="350">
        <f>H15*17.5</f>
        <v>175</v>
      </c>
    </row>
    <row r="16" spans="2:12" x14ac:dyDescent="0.25">
      <c r="B16" s="350"/>
      <c r="C16" s="350"/>
      <c r="D16" s="350"/>
      <c r="E16" s="350"/>
      <c r="F16" s="362" t="s">
        <v>148</v>
      </c>
      <c r="G16" s="350" t="s">
        <v>144</v>
      </c>
      <c r="H16" s="350">
        <v>5</v>
      </c>
      <c r="I16" s="350"/>
      <c r="J16" s="351"/>
      <c r="K16" s="350"/>
      <c r="L16" s="350">
        <f t="shared" ref="L16:L79" si="0">H16*17.5</f>
        <v>87.5</v>
      </c>
    </row>
    <row r="17" spans="2:12" x14ac:dyDescent="0.25">
      <c r="B17" s="350"/>
      <c r="C17" s="350"/>
      <c r="D17" s="350"/>
      <c r="E17" s="350"/>
      <c r="F17" s="362" t="s">
        <v>148</v>
      </c>
      <c r="G17" s="350" t="s">
        <v>150</v>
      </c>
      <c r="H17" s="350">
        <v>10</v>
      </c>
      <c r="I17" s="350"/>
      <c r="J17" s="351"/>
      <c r="K17" s="350"/>
      <c r="L17" s="350">
        <f t="shared" si="0"/>
        <v>175</v>
      </c>
    </row>
    <row r="18" spans="2:12" x14ac:dyDescent="0.25">
      <c r="B18" s="350"/>
      <c r="C18" s="350"/>
      <c r="D18" s="350"/>
      <c r="E18" s="350"/>
      <c r="F18" s="362" t="s">
        <v>148</v>
      </c>
      <c r="G18" s="350" t="s">
        <v>151</v>
      </c>
      <c r="H18" s="350">
        <v>5</v>
      </c>
      <c r="I18" s="350"/>
      <c r="J18" s="351"/>
      <c r="K18" s="350"/>
      <c r="L18" s="350">
        <f t="shared" si="0"/>
        <v>87.5</v>
      </c>
    </row>
    <row r="19" spans="2:12" x14ac:dyDescent="0.25">
      <c r="B19" s="350"/>
      <c r="C19" s="350"/>
      <c r="D19" s="350"/>
      <c r="E19" s="350"/>
      <c r="F19" s="362" t="s">
        <v>152</v>
      </c>
      <c r="G19" s="350" t="s">
        <v>153</v>
      </c>
      <c r="H19" s="350">
        <v>2</v>
      </c>
      <c r="I19" s="350"/>
      <c r="J19" s="351"/>
      <c r="K19" s="350"/>
      <c r="L19" s="350">
        <f t="shared" si="0"/>
        <v>35</v>
      </c>
    </row>
    <row r="20" spans="2:12" x14ac:dyDescent="0.25">
      <c r="B20" s="350"/>
      <c r="C20" s="350"/>
      <c r="D20" s="350"/>
      <c r="E20" s="350"/>
      <c r="F20" s="362" t="s">
        <v>152</v>
      </c>
      <c r="G20" s="350" t="s">
        <v>154</v>
      </c>
      <c r="H20" s="350">
        <v>2</v>
      </c>
      <c r="I20" s="350"/>
      <c r="J20" s="351"/>
      <c r="K20" s="350"/>
      <c r="L20" s="350">
        <f t="shared" si="0"/>
        <v>35</v>
      </c>
    </row>
    <row r="21" spans="2:12" x14ac:dyDescent="0.25">
      <c r="B21" s="350"/>
      <c r="C21" s="350"/>
      <c r="D21" s="350"/>
      <c r="E21" s="350"/>
      <c r="F21" s="362" t="s">
        <v>152</v>
      </c>
      <c r="G21" s="350" t="s">
        <v>155</v>
      </c>
      <c r="H21" s="350">
        <v>3</v>
      </c>
      <c r="I21" s="350"/>
      <c r="J21" s="351"/>
      <c r="K21" s="350"/>
      <c r="L21" s="350">
        <f t="shared" si="0"/>
        <v>52.5</v>
      </c>
    </row>
    <row r="22" spans="2:12" x14ac:dyDescent="0.25">
      <c r="B22" s="350"/>
      <c r="C22" s="350"/>
      <c r="D22" s="350"/>
      <c r="E22" s="350"/>
      <c r="F22" s="362" t="s">
        <v>156</v>
      </c>
      <c r="G22" s="350" t="s">
        <v>155</v>
      </c>
      <c r="H22" s="350">
        <v>4</v>
      </c>
      <c r="I22" s="350"/>
      <c r="J22" s="351"/>
      <c r="K22" s="350"/>
      <c r="L22" s="350">
        <f t="shared" si="0"/>
        <v>70</v>
      </c>
    </row>
    <row r="23" spans="2:12" x14ac:dyDescent="0.25">
      <c r="B23" s="363"/>
      <c r="C23" s="363"/>
      <c r="D23" s="363"/>
      <c r="E23" s="363"/>
      <c r="F23" s="364"/>
      <c r="G23" s="365"/>
      <c r="H23" s="355"/>
      <c r="I23" s="355"/>
      <c r="J23" s="366">
        <f>SUM(H15:H23)</f>
        <v>41</v>
      </c>
      <c r="K23" s="363"/>
      <c r="L23" s="350">
        <f t="shared" si="0"/>
        <v>0</v>
      </c>
    </row>
    <row r="24" spans="2:12" x14ac:dyDescent="0.25">
      <c r="B24" s="350"/>
      <c r="C24" s="350"/>
      <c r="D24" s="350"/>
      <c r="E24" s="350"/>
      <c r="F24" s="350"/>
      <c r="G24" s="350"/>
      <c r="H24" s="332"/>
      <c r="I24" s="350"/>
      <c r="J24" s="367"/>
      <c r="K24" s="350"/>
      <c r="L24" s="350">
        <f t="shared" si="0"/>
        <v>0</v>
      </c>
    </row>
    <row r="25" spans="2:12" x14ac:dyDescent="0.25">
      <c r="B25" s="350"/>
      <c r="C25" s="350"/>
      <c r="D25" s="350"/>
      <c r="E25" s="350"/>
      <c r="F25" s="350"/>
      <c r="G25" s="350"/>
      <c r="H25" s="350"/>
      <c r="I25" s="350"/>
      <c r="J25" s="351"/>
      <c r="K25" s="350"/>
      <c r="L25" s="350">
        <f t="shared" si="0"/>
        <v>0</v>
      </c>
    </row>
    <row r="26" spans="2:12" x14ac:dyDescent="0.25">
      <c r="B26" s="350"/>
      <c r="C26" s="350" t="s">
        <v>157</v>
      </c>
      <c r="D26" s="350"/>
      <c r="E26" s="350"/>
      <c r="F26" s="355"/>
      <c r="G26" s="355" t="s">
        <v>158</v>
      </c>
      <c r="H26" s="355">
        <v>8</v>
      </c>
      <c r="I26" s="355"/>
      <c r="J26" s="366">
        <f>H26</f>
        <v>8</v>
      </c>
      <c r="K26" s="350"/>
      <c r="L26" s="350">
        <f t="shared" si="0"/>
        <v>140</v>
      </c>
    </row>
    <row r="27" spans="2:12" x14ac:dyDescent="0.25">
      <c r="B27" s="350"/>
      <c r="C27" s="350"/>
      <c r="D27" s="350"/>
      <c r="E27" s="350"/>
      <c r="F27" s="350"/>
      <c r="G27" s="350"/>
      <c r="H27" s="350"/>
      <c r="I27" s="350"/>
      <c r="J27" s="351"/>
      <c r="K27" s="350"/>
      <c r="L27" s="350">
        <f t="shared" si="0"/>
        <v>0</v>
      </c>
    </row>
    <row r="28" spans="2:12" x14ac:dyDescent="0.25">
      <c r="B28" s="350"/>
      <c r="C28" s="350" t="s">
        <v>159</v>
      </c>
      <c r="D28" s="350"/>
      <c r="E28" s="350"/>
      <c r="F28" s="350"/>
      <c r="G28" s="350" t="s">
        <v>150</v>
      </c>
      <c r="H28" s="350">
        <v>3</v>
      </c>
      <c r="I28" s="350"/>
      <c r="J28" s="351"/>
      <c r="K28" s="350"/>
      <c r="L28" s="350">
        <f t="shared" si="0"/>
        <v>52.5</v>
      </c>
    </row>
    <row r="29" spans="2:12" x14ac:dyDescent="0.25">
      <c r="B29" s="350"/>
      <c r="C29" s="350"/>
      <c r="D29" s="350"/>
      <c r="E29" s="350"/>
      <c r="F29" s="350"/>
      <c r="G29" s="350" t="s">
        <v>160</v>
      </c>
      <c r="H29" s="350">
        <v>3</v>
      </c>
      <c r="I29" s="350"/>
      <c r="J29" s="351"/>
      <c r="K29" s="350"/>
      <c r="L29" s="350">
        <f t="shared" si="0"/>
        <v>52.5</v>
      </c>
    </row>
    <row r="30" spans="2:12" x14ac:dyDescent="0.25">
      <c r="B30" s="350"/>
      <c r="C30" s="350"/>
      <c r="D30" s="350"/>
      <c r="E30" s="350"/>
      <c r="F30" s="355"/>
      <c r="G30" s="355" t="s">
        <v>144</v>
      </c>
      <c r="H30" s="355">
        <v>3</v>
      </c>
      <c r="I30" s="355"/>
      <c r="J30" s="366">
        <f>H30+H29+H28</f>
        <v>9</v>
      </c>
      <c r="K30" s="350"/>
      <c r="L30" s="350">
        <f t="shared" si="0"/>
        <v>52.5</v>
      </c>
    </row>
    <row r="31" spans="2:12" x14ac:dyDescent="0.25">
      <c r="B31" s="350"/>
      <c r="C31" s="350"/>
      <c r="D31" s="350"/>
      <c r="E31" s="350"/>
      <c r="F31" s="350"/>
      <c r="G31" s="350"/>
      <c r="H31" s="350"/>
      <c r="I31" s="350"/>
      <c r="J31" s="351"/>
      <c r="K31" s="350"/>
      <c r="L31" s="350">
        <f t="shared" si="0"/>
        <v>0</v>
      </c>
    </row>
    <row r="32" spans="2:12" x14ac:dyDescent="0.25">
      <c r="B32" s="350"/>
      <c r="C32" s="350"/>
      <c r="D32" s="350"/>
      <c r="E32" s="350"/>
      <c r="F32" s="350"/>
      <c r="G32" s="350"/>
      <c r="H32" s="350"/>
      <c r="I32" s="350"/>
      <c r="J32" s="351"/>
      <c r="K32" s="350"/>
      <c r="L32" s="350">
        <f t="shared" si="0"/>
        <v>0</v>
      </c>
    </row>
    <row r="33" spans="2:12" x14ac:dyDescent="0.25">
      <c r="B33" s="350"/>
      <c r="C33" s="362" t="s">
        <v>161</v>
      </c>
      <c r="D33" s="350" t="s">
        <v>162</v>
      </c>
      <c r="E33" s="350"/>
      <c r="F33" s="350"/>
      <c r="G33" s="350" t="s">
        <v>163</v>
      </c>
      <c r="H33" s="350">
        <v>3</v>
      </c>
      <c r="I33" s="350"/>
      <c r="J33" s="351"/>
      <c r="K33" s="350"/>
      <c r="L33" s="350">
        <f t="shared" si="0"/>
        <v>52.5</v>
      </c>
    </row>
    <row r="34" spans="2:12" x14ac:dyDescent="0.25">
      <c r="B34" s="350"/>
      <c r="C34" s="362" t="s">
        <v>164</v>
      </c>
      <c r="D34" s="350"/>
      <c r="E34" s="350"/>
      <c r="F34" s="350"/>
      <c r="G34" s="350" t="s">
        <v>153</v>
      </c>
      <c r="H34" s="350">
        <v>3</v>
      </c>
      <c r="I34" s="350"/>
      <c r="J34" s="351"/>
      <c r="K34" s="350"/>
      <c r="L34" s="350">
        <f t="shared" si="0"/>
        <v>52.5</v>
      </c>
    </row>
    <row r="35" spans="2:12" x14ac:dyDescent="0.25">
      <c r="B35" s="350"/>
      <c r="C35" s="350"/>
      <c r="D35" s="350"/>
      <c r="E35" s="350"/>
      <c r="F35" s="350"/>
      <c r="G35" s="350" t="s">
        <v>165</v>
      </c>
      <c r="H35" s="350">
        <v>3</v>
      </c>
      <c r="I35" s="350"/>
      <c r="J35" s="351"/>
      <c r="K35" s="350"/>
      <c r="L35" s="350">
        <f t="shared" si="0"/>
        <v>52.5</v>
      </c>
    </row>
    <row r="36" spans="2:12" x14ac:dyDescent="0.25">
      <c r="B36" s="350"/>
      <c r="C36" s="350"/>
      <c r="D36" s="350"/>
      <c r="E36" s="350"/>
      <c r="F36" s="350"/>
      <c r="G36" s="355"/>
      <c r="H36" s="355"/>
      <c r="I36" s="355"/>
      <c r="J36" s="366">
        <f>H33+H34+H35</f>
        <v>9</v>
      </c>
      <c r="K36" s="350"/>
      <c r="L36" s="350">
        <f t="shared" si="0"/>
        <v>0</v>
      </c>
    </row>
    <row r="37" spans="2:12" x14ac:dyDescent="0.25">
      <c r="B37" s="350"/>
      <c r="C37" s="350"/>
      <c r="D37" s="350"/>
      <c r="E37" s="350"/>
      <c r="F37" s="350"/>
      <c r="G37" s="363"/>
      <c r="H37" s="363"/>
      <c r="I37" s="363"/>
      <c r="J37" s="367"/>
      <c r="K37" s="350"/>
      <c r="L37" s="350">
        <f t="shared" si="0"/>
        <v>0</v>
      </c>
    </row>
    <row r="38" spans="2:12" x14ac:dyDescent="0.25">
      <c r="B38" s="350"/>
      <c r="C38" s="350"/>
      <c r="D38" s="350"/>
      <c r="E38" s="350"/>
      <c r="F38" s="350"/>
      <c r="G38" s="363"/>
      <c r="H38" s="363"/>
      <c r="I38" s="363"/>
      <c r="J38" s="367"/>
      <c r="K38" s="350"/>
      <c r="L38" s="350">
        <f t="shared" si="0"/>
        <v>0</v>
      </c>
    </row>
    <row r="39" spans="2:12" x14ac:dyDescent="0.25">
      <c r="B39" s="350"/>
      <c r="C39" s="368" t="s">
        <v>166</v>
      </c>
      <c r="D39" s="363"/>
      <c r="E39" s="363"/>
      <c r="F39" s="363"/>
      <c r="G39" s="355" t="s">
        <v>149</v>
      </c>
      <c r="H39" s="355">
        <v>12</v>
      </c>
      <c r="I39" s="355"/>
      <c r="J39" s="366">
        <f>H39</f>
        <v>12</v>
      </c>
      <c r="K39" s="350"/>
      <c r="L39" s="350">
        <f t="shared" si="0"/>
        <v>210</v>
      </c>
    </row>
    <row r="40" spans="2:12" x14ac:dyDescent="0.25">
      <c r="B40" s="350"/>
      <c r="C40" s="363"/>
      <c r="D40" s="363"/>
      <c r="E40" s="363"/>
      <c r="F40" s="363"/>
      <c r="G40" s="363"/>
      <c r="H40" s="363"/>
      <c r="I40" s="363"/>
      <c r="J40" s="367"/>
      <c r="K40" s="350"/>
      <c r="L40" s="350">
        <f t="shared" si="0"/>
        <v>0</v>
      </c>
    </row>
    <row r="41" spans="2:12" x14ac:dyDescent="0.25">
      <c r="B41" s="350"/>
      <c r="C41" s="350"/>
      <c r="D41" s="350"/>
      <c r="E41" s="350"/>
      <c r="F41" s="350"/>
      <c r="G41" s="350"/>
      <c r="H41" s="350"/>
      <c r="I41" s="350"/>
      <c r="J41" s="351"/>
      <c r="K41" s="350"/>
      <c r="L41" s="350">
        <f t="shared" si="0"/>
        <v>0</v>
      </c>
    </row>
    <row r="42" spans="2:12" x14ac:dyDescent="0.25">
      <c r="B42" s="350"/>
      <c r="C42" s="369" t="s">
        <v>167</v>
      </c>
      <c r="D42" s="350"/>
      <c r="E42" s="350"/>
      <c r="F42" s="350" t="s">
        <v>168</v>
      </c>
      <c r="G42" s="350" t="s">
        <v>169</v>
      </c>
      <c r="H42" s="350">
        <v>10</v>
      </c>
      <c r="I42" s="350"/>
      <c r="J42" s="351"/>
      <c r="K42" s="350"/>
      <c r="L42" s="350">
        <f t="shared" si="0"/>
        <v>175</v>
      </c>
    </row>
    <row r="43" spans="2:12" x14ac:dyDescent="0.25">
      <c r="B43" s="350"/>
      <c r="C43" s="369" t="s">
        <v>170</v>
      </c>
      <c r="D43" s="350"/>
      <c r="E43" s="350"/>
      <c r="F43" s="350" t="s">
        <v>171</v>
      </c>
      <c r="G43" s="350" t="s">
        <v>172</v>
      </c>
      <c r="H43" s="350">
        <v>3</v>
      </c>
      <c r="I43" s="350"/>
      <c r="J43" s="351"/>
      <c r="K43" s="350"/>
      <c r="L43" s="350">
        <f t="shared" si="0"/>
        <v>52.5</v>
      </c>
    </row>
    <row r="44" spans="2:12" x14ac:dyDescent="0.25">
      <c r="B44" s="350"/>
      <c r="C44" s="350"/>
      <c r="D44" s="350"/>
      <c r="E44" s="350"/>
      <c r="F44" s="350" t="s">
        <v>173</v>
      </c>
      <c r="G44" s="350" t="s">
        <v>174</v>
      </c>
      <c r="H44" s="350">
        <v>3</v>
      </c>
      <c r="I44" s="350"/>
      <c r="J44" s="351"/>
      <c r="K44" s="350"/>
      <c r="L44" s="350">
        <f t="shared" si="0"/>
        <v>52.5</v>
      </c>
    </row>
    <row r="45" spans="2:12" x14ac:dyDescent="0.25">
      <c r="B45" s="350"/>
      <c r="C45" s="350"/>
      <c r="D45" s="350"/>
      <c r="E45" s="350"/>
      <c r="F45" s="350" t="s">
        <v>175</v>
      </c>
      <c r="G45" s="350" t="s">
        <v>176</v>
      </c>
      <c r="H45" s="350">
        <v>3</v>
      </c>
      <c r="I45" s="350"/>
      <c r="J45" s="351"/>
      <c r="K45" s="350"/>
      <c r="L45" s="350">
        <f t="shared" si="0"/>
        <v>52.5</v>
      </c>
    </row>
    <row r="46" spans="2:12" x14ac:dyDescent="0.25">
      <c r="B46" s="350"/>
      <c r="C46" s="350"/>
      <c r="D46" s="350"/>
      <c r="E46" s="350"/>
      <c r="F46" s="350" t="s">
        <v>177</v>
      </c>
      <c r="G46" s="350" t="s">
        <v>178</v>
      </c>
      <c r="H46" s="350">
        <v>3</v>
      </c>
      <c r="I46" s="350"/>
      <c r="J46" s="351"/>
      <c r="K46" s="350"/>
      <c r="L46" s="350">
        <f t="shared" si="0"/>
        <v>52.5</v>
      </c>
    </row>
    <row r="47" spans="2:12" x14ac:dyDescent="0.25">
      <c r="B47" s="350"/>
      <c r="C47" s="350"/>
      <c r="D47" s="350"/>
      <c r="E47" s="350"/>
      <c r="F47" s="350" t="s">
        <v>179</v>
      </c>
      <c r="G47" s="350" t="s">
        <v>69</v>
      </c>
      <c r="H47" s="350">
        <v>3</v>
      </c>
      <c r="I47" s="350"/>
      <c r="J47" s="351"/>
      <c r="K47" s="350"/>
      <c r="L47" s="350">
        <f t="shared" si="0"/>
        <v>52.5</v>
      </c>
    </row>
    <row r="48" spans="2:12" x14ac:dyDescent="0.25">
      <c r="B48" s="350"/>
      <c r="C48" s="350"/>
      <c r="D48" s="350"/>
      <c r="E48" s="350"/>
      <c r="F48" s="362" t="s">
        <v>180</v>
      </c>
      <c r="G48" s="350" t="s">
        <v>181</v>
      </c>
      <c r="H48" s="350">
        <v>5</v>
      </c>
      <c r="I48" s="350"/>
      <c r="J48" s="351"/>
      <c r="K48" s="350"/>
      <c r="L48" s="350">
        <f t="shared" si="0"/>
        <v>87.5</v>
      </c>
    </row>
    <row r="49" spans="2:12" x14ac:dyDescent="0.25">
      <c r="B49" s="350"/>
      <c r="C49" s="350"/>
      <c r="D49" s="350"/>
      <c r="E49" s="350"/>
      <c r="F49" s="350"/>
      <c r="G49" s="350" t="s">
        <v>182</v>
      </c>
      <c r="H49" s="350">
        <v>5</v>
      </c>
      <c r="I49" s="350"/>
      <c r="J49" s="351"/>
      <c r="K49" s="350"/>
      <c r="L49" s="350">
        <f t="shared" si="0"/>
        <v>87.5</v>
      </c>
    </row>
    <row r="50" spans="2:12" x14ac:dyDescent="0.25">
      <c r="B50" s="350"/>
      <c r="C50" s="350"/>
      <c r="D50" s="350"/>
      <c r="E50" s="350"/>
      <c r="F50" s="350"/>
      <c r="G50" s="350" t="s">
        <v>183</v>
      </c>
      <c r="H50" s="350">
        <v>4</v>
      </c>
      <c r="I50" s="350"/>
      <c r="J50" s="351"/>
      <c r="K50" s="350"/>
      <c r="L50" s="350">
        <f t="shared" si="0"/>
        <v>70</v>
      </c>
    </row>
    <row r="51" spans="2:12" x14ac:dyDescent="0.25">
      <c r="B51" s="350"/>
      <c r="C51" s="350"/>
      <c r="D51" s="350"/>
      <c r="E51" s="350"/>
      <c r="F51" s="350"/>
      <c r="G51" s="350" t="s">
        <v>184</v>
      </c>
      <c r="H51" s="350">
        <v>1</v>
      </c>
      <c r="I51" s="350"/>
      <c r="J51" s="351"/>
      <c r="K51" s="350"/>
      <c r="L51" s="350">
        <f t="shared" si="0"/>
        <v>17.5</v>
      </c>
    </row>
    <row r="52" spans="2:12" x14ac:dyDescent="0.25">
      <c r="B52" s="350"/>
      <c r="C52" s="350"/>
      <c r="D52" s="350"/>
      <c r="E52" s="350"/>
      <c r="F52" s="350"/>
      <c r="G52" s="350" t="s">
        <v>185</v>
      </c>
      <c r="H52" s="350">
        <v>2</v>
      </c>
      <c r="I52" s="350"/>
      <c r="J52" s="351"/>
      <c r="K52" s="350"/>
      <c r="L52" s="350">
        <f t="shared" si="0"/>
        <v>35</v>
      </c>
    </row>
    <row r="53" spans="2:12" x14ac:dyDescent="0.25">
      <c r="B53" s="350"/>
      <c r="C53" s="350"/>
      <c r="D53" s="350"/>
      <c r="E53" s="350"/>
      <c r="F53" s="350"/>
      <c r="G53" s="350" t="s">
        <v>186</v>
      </c>
      <c r="H53" s="350">
        <v>2</v>
      </c>
      <c r="I53" s="350"/>
      <c r="J53" s="351"/>
      <c r="K53" s="350"/>
      <c r="L53" s="350">
        <f t="shared" si="0"/>
        <v>35</v>
      </c>
    </row>
    <row r="54" spans="2:12" x14ac:dyDescent="0.25">
      <c r="B54" s="350"/>
      <c r="C54" s="350"/>
      <c r="D54" s="350"/>
      <c r="E54" s="350"/>
      <c r="F54" s="350"/>
      <c r="G54" s="350" t="s">
        <v>155</v>
      </c>
      <c r="H54" s="350">
        <v>2</v>
      </c>
      <c r="I54" s="350"/>
      <c r="J54" s="351"/>
      <c r="K54" s="350"/>
      <c r="L54" s="350">
        <f t="shared" si="0"/>
        <v>35</v>
      </c>
    </row>
    <row r="55" spans="2:12" x14ac:dyDescent="0.25">
      <c r="B55" s="350"/>
      <c r="C55" s="350"/>
      <c r="D55" s="350"/>
      <c r="E55" s="350"/>
      <c r="F55" s="350"/>
      <c r="G55" s="350" t="s">
        <v>165</v>
      </c>
      <c r="H55" s="350">
        <v>5</v>
      </c>
      <c r="I55" s="350"/>
      <c r="J55" s="351"/>
      <c r="K55" s="350"/>
      <c r="L55" s="350">
        <f t="shared" si="0"/>
        <v>87.5</v>
      </c>
    </row>
    <row r="56" spans="2:12" x14ac:dyDescent="0.25">
      <c r="B56" s="350"/>
      <c r="C56" s="350"/>
      <c r="D56" s="350"/>
      <c r="E56" s="350"/>
      <c r="F56" s="350"/>
      <c r="G56" s="350" t="s">
        <v>187</v>
      </c>
      <c r="H56" s="350">
        <v>2</v>
      </c>
      <c r="I56" s="350"/>
      <c r="J56" s="351"/>
      <c r="K56" s="350"/>
      <c r="L56" s="350">
        <f t="shared" si="0"/>
        <v>35</v>
      </c>
    </row>
    <row r="57" spans="2:12" x14ac:dyDescent="0.25">
      <c r="B57" s="350"/>
      <c r="C57" s="350"/>
      <c r="D57" s="350"/>
      <c r="E57" s="350"/>
      <c r="F57" s="350"/>
      <c r="G57" s="350" t="s">
        <v>150</v>
      </c>
      <c r="H57" s="350">
        <v>2</v>
      </c>
      <c r="I57" s="350"/>
      <c r="J57" s="351"/>
      <c r="K57" s="350"/>
      <c r="L57" s="350">
        <f t="shared" si="0"/>
        <v>35</v>
      </c>
    </row>
    <row r="58" spans="2:12" x14ac:dyDescent="0.25">
      <c r="B58" s="350"/>
      <c r="C58" s="350"/>
      <c r="D58" s="350"/>
      <c r="E58" s="350"/>
      <c r="F58" s="350"/>
      <c r="G58" s="350" t="s">
        <v>188</v>
      </c>
      <c r="H58" s="350">
        <v>1</v>
      </c>
      <c r="I58" s="350"/>
      <c r="J58" s="351">
        <f>SUM(H42:H58)</f>
        <v>56</v>
      </c>
      <c r="K58" s="350"/>
      <c r="L58" s="350">
        <f t="shared" si="0"/>
        <v>17.5</v>
      </c>
    </row>
    <row r="59" spans="2:12" x14ac:dyDescent="0.25">
      <c r="B59" s="350"/>
      <c r="C59" s="350"/>
      <c r="D59" s="350"/>
      <c r="E59" s="350"/>
      <c r="F59" s="355"/>
      <c r="G59" s="355"/>
      <c r="H59" s="355"/>
      <c r="I59" s="355"/>
      <c r="J59" s="366"/>
      <c r="K59" s="350"/>
      <c r="L59" s="350">
        <f t="shared" si="0"/>
        <v>0</v>
      </c>
    </row>
    <row r="60" spans="2:12" x14ac:dyDescent="0.25">
      <c r="B60" s="350"/>
      <c r="C60" s="350"/>
      <c r="D60" s="350"/>
      <c r="E60" s="350"/>
      <c r="F60" s="350"/>
      <c r="G60" s="350"/>
      <c r="H60" s="350"/>
      <c r="I60" s="350"/>
      <c r="J60" s="351"/>
      <c r="K60" s="350"/>
      <c r="L60" s="350">
        <f t="shared" si="0"/>
        <v>0</v>
      </c>
    </row>
    <row r="61" spans="2:12" x14ac:dyDescent="0.25">
      <c r="B61" s="350"/>
      <c r="C61" s="350"/>
      <c r="D61" s="350"/>
      <c r="E61" s="350"/>
      <c r="F61" s="350"/>
      <c r="G61" s="350"/>
      <c r="H61" s="350"/>
      <c r="I61" s="350"/>
      <c r="J61" s="351"/>
      <c r="K61" s="350"/>
      <c r="L61" s="350">
        <f t="shared" si="0"/>
        <v>0</v>
      </c>
    </row>
    <row r="62" spans="2:12" x14ac:dyDescent="0.25">
      <c r="B62" s="350"/>
      <c r="C62" s="369" t="s">
        <v>189</v>
      </c>
      <c r="D62" s="350"/>
      <c r="E62" s="350"/>
      <c r="F62" s="350"/>
      <c r="G62" s="350" t="s">
        <v>169</v>
      </c>
      <c r="H62" s="350">
        <v>7</v>
      </c>
      <c r="I62" s="350"/>
      <c r="J62" s="351">
        <f>H62</f>
        <v>7</v>
      </c>
      <c r="K62" s="350"/>
      <c r="L62" s="350">
        <f t="shared" si="0"/>
        <v>122.5</v>
      </c>
    </row>
    <row r="63" spans="2:12" x14ac:dyDescent="0.25">
      <c r="B63" s="350"/>
      <c r="C63" s="355"/>
      <c r="D63" s="355"/>
      <c r="E63" s="355"/>
      <c r="F63" s="355"/>
      <c r="G63" s="355"/>
      <c r="H63" s="355"/>
      <c r="I63" s="355"/>
      <c r="J63" s="366"/>
      <c r="K63" s="350"/>
      <c r="L63" s="350">
        <f t="shared" si="0"/>
        <v>0</v>
      </c>
    </row>
    <row r="64" spans="2:12" x14ac:dyDescent="0.25">
      <c r="B64" s="350"/>
      <c r="C64" s="350"/>
      <c r="D64" s="350"/>
      <c r="E64" s="350"/>
      <c r="F64" s="350"/>
      <c r="G64" s="350"/>
      <c r="H64" s="350"/>
      <c r="I64" s="350"/>
      <c r="J64" s="351"/>
      <c r="K64" s="350"/>
      <c r="L64" s="350">
        <f t="shared" si="0"/>
        <v>0</v>
      </c>
    </row>
    <row r="65" spans="2:12" x14ac:dyDescent="0.25">
      <c r="B65" s="350"/>
      <c r="C65" s="368" t="s">
        <v>190</v>
      </c>
      <c r="D65" s="363"/>
      <c r="E65" s="363"/>
      <c r="F65" s="363"/>
      <c r="G65" s="350" t="s">
        <v>169</v>
      </c>
      <c r="H65" s="350">
        <v>9</v>
      </c>
      <c r="I65" s="350"/>
      <c r="J65" s="351">
        <f>H65</f>
        <v>9</v>
      </c>
      <c r="K65" s="350"/>
      <c r="L65" s="350">
        <f t="shared" si="0"/>
        <v>157.5</v>
      </c>
    </row>
    <row r="66" spans="2:12" x14ac:dyDescent="0.25">
      <c r="B66" s="350"/>
      <c r="C66" s="355"/>
      <c r="D66" s="355"/>
      <c r="E66" s="355"/>
      <c r="F66" s="355"/>
      <c r="G66" s="355"/>
      <c r="H66" s="355"/>
      <c r="I66" s="355"/>
      <c r="J66" s="366"/>
      <c r="K66" s="350"/>
      <c r="L66" s="350">
        <f t="shared" si="0"/>
        <v>0</v>
      </c>
    </row>
    <row r="67" spans="2:12" x14ac:dyDescent="0.25">
      <c r="B67" s="350"/>
      <c r="C67" s="350"/>
      <c r="D67" s="350"/>
      <c r="E67" s="350"/>
      <c r="F67" s="350"/>
      <c r="G67" s="350"/>
      <c r="H67" s="350"/>
      <c r="I67" s="350"/>
      <c r="J67" s="351"/>
      <c r="K67" s="350"/>
      <c r="L67" s="350">
        <f t="shared" si="0"/>
        <v>0</v>
      </c>
    </row>
    <row r="68" spans="2:12" x14ac:dyDescent="0.25">
      <c r="B68" s="350"/>
      <c r="C68" s="369" t="s">
        <v>191</v>
      </c>
      <c r="D68" s="350"/>
      <c r="E68" s="350"/>
      <c r="F68" s="350"/>
      <c r="G68" s="350" t="s">
        <v>192</v>
      </c>
      <c r="H68" s="350">
        <v>6</v>
      </c>
      <c r="I68" s="350"/>
      <c r="J68" s="351"/>
      <c r="K68" s="350"/>
      <c r="L68" s="350">
        <f t="shared" si="0"/>
        <v>105</v>
      </c>
    </row>
    <row r="69" spans="2:12" x14ac:dyDescent="0.25">
      <c r="B69" s="350"/>
      <c r="C69" s="369" t="s">
        <v>193</v>
      </c>
      <c r="D69" s="350"/>
      <c r="E69" s="350"/>
      <c r="F69" s="350"/>
      <c r="G69" s="350"/>
      <c r="H69" s="350"/>
      <c r="I69" s="350"/>
      <c r="J69" s="351"/>
      <c r="K69" s="350"/>
      <c r="L69" s="350">
        <f t="shared" si="0"/>
        <v>0</v>
      </c>
    </row>
    <row r="70" spans="2:12" x14ac:dyDescent="0.25">
      <c r="B70" s="350"/>
      <c r="C70" s="350"/>
      <c r="D70" s="350"/>
      <c r="E70" s="350"/>
      <c r="F70" s="350"/>
      <c r="G70" s="350"/>
      <c r="H70" s="350"/>
      <c r="I70" s="350"/>
      <c r="J70" s="351"/>
      <c r="K70" s="350"/>
      <c r="L70" s="350">
        <f t="shared" si="0"/>
        <v>0</v>
      </c>
    </row>
    <row r="71" spans="2:12" x14ac:dyDescent="0.25">
      <c r="B71" s="350"/>
      <c r="C71" s="355"/>
      <c r="D71" s="355"/>
      <c r="E71" s="355"/>
      <c r="F71" s="355"/>
      <c r="G71" s="355"/>
      <c r="H71" s="355"/>
      <c r="I71" s="355"/>
      <c r="J71" s="366">
        <f>SUM(H68:H71)</f>
        <v>6</v>
      </c>
      <c r="K71" s="350"/>
      <c r="L71" s="350">
        <f t="shared" si="0"/>
        <v>0</v>
      </c>
    </row>
    <row r="72" spans="2:12" x14ac:dyDescent="0.25">
      <c r="B72" s="350"/>
      <c r="C72" s="350"/>
      <c r="D72" s="350"/>
      <c r="E72" s="350"/>
      <c r="F72" s="350"/>
      <c r="G72" s="350"/>
      <c r="H72" s="350"/>
      <c r="I72" s="350"/>
      <c r="J72" s="351"/>
      <c r="K72" s="350"/>
      <c r="L72" s="350">
        <f t="shared" si="0"/>
        <v>0</v>
      </c>
    </row>
    <row r="73" spans="2:12" x14ac:dyDescent="0.25">
      <c r="B73" s="350"/>
      <c r="C73" s="350"/>
      <c r="D73" s="350"/>
      <c r="E73" s="350"/>
      <c r="F73" s="350"/>
      <c r="G73" s="350"/>
      <c r="H73" s="350"/>
      <c r="I73" s="350"/>
      <c r="J73" s="351"/>
      <c r="K73" s="350"/>
      <c r="L73" s="350">
        <f t="shared" si="0"/>
        <v>0</v>
      </c>
    </row>
    <row r="74" spans="2:12" x14ac:dyDescent="0.25">
      <c r="B74" s="350"/>
      <c r="C74" s="370" t="s">
        <v>194</v>
      </c>
      <c r="D74" s="355"/>
      <c r="E74" s="355"/>
      <c r="F74" s="355"/>
      <c r="G74" s="355" t="s">
        <v>195</v>
      </c>
      <c r="H74" s="355">
        <v>6</v>
      </c>
      <c r="I74" s="355"/>
      <c r="J74" s="366">
        <f>H74</f>
        <v>6</v>
      </c>
      <c r="K74" s="350"/>
      <c r="L74" s="350">
        <f t="shared" si="0"/>
        <v>105</v>
      </c>
    </row>
    <row r="75" spans="2:12" x14ac:dyDescent="0.25">
      <c r="B75" s="350"/>
      <c r="C75" s="350"/>
      <c r="D75" s="350"/>
      <c r="E75" s="350"/>
      <c r="F75" s="350"/>
      <c r="G75" s="350"/>
      <c r="H75" s="350"/>
      <c r="I75" s="350"/>
      <c r="J75" s="351"/>
      <c r="K75" s="350"/>
      <c r="L75" s="350">
        <f t="shared" si="0"/>
        <v>0</v>
      </c>
    </row>
    <row r="76" spans="2:12" x14ac:dyDescent="0.25">
      <c r="B76" s="350"/>
      <c r="C76" s="370" t="s">
        <v>196</v>
      </c>
      <c r="D76" s="355"/>
      <c r="E76" s="355"/>
      <c r="F76" s="355"/>
      <c r="G76" s="355" t="s">
        <v>197</v>
      </c>
      <c r="H76" s="355">
        <v>4</v>
      </c>
      <c r="I76" s="355"/>
      <c r="J76" s="366">
        <f>H76</f>
        <v>4</v>
      </c>
      <c r="K76" s="350"/>
      <c r="L76" s="350">
        <f t="shared" si="0"/>
        <v>70</v>
      </c>
    </row>
    <row r="77" spans="2:12" x14ac:dyDescent="0.25">
      <c r="B77" s="350"/>
      <c r="C77" s="350"/>
      <c r="D77" s="350"/>
      <c r="E77" s="350"/>
      <c r="F77" s="350"/>
      <c r="G77" s="350"/>
      <c r="H77" s="350"/>
      <c r="I77" s="350"/>
      <c r="J77" s="351"/>
      <c r="K77" s="350"/>
      <c r="L77" s="350">
        <f t="shared" si="0"/>
        <v>0</v>
      </c>
    </row>
    <row r="78" spans="2:12" x14ac:dyDescent="0.25">
      <c r="B78" s="350"/>
      <c r="C78" s="350" t="s">
        <v>198</v>
      </c>
      <c r="D78" s="350"/>
      <c r="E78" s="350"/>
      <c r="F78" s="350"/>
      <c r="G78" s="350" t="s">
        <v>199</v>
      </c>
      <c r="H78" s="350">
        <v>3</v>
      </c>
      <c r="I78" s="350"/>
      <c r="J78" s="351"/>
      <c r="K78" s="350"/>
      <c r="L78" s="350">
        <f t="shared" si="0"/>
        <v>52.5</v>
      </c>
    </row>
    <row r="79" spans="2:12" x14ac:dyDescent="0.25">
      <c r="B79" s="350"/>
      <c r="C79" s="350"/>
      <c r="D79" s="350"/>
      <c r="E79" s="350"/>
      <c r="F79" s="350"/>
      <c r="G79" s="350" t="s">
        <v>200</v>
      </c>
      <c r="H79" s="350">
        <v>3</v>
      </c>
      <c r="I79" s="350"/>
      <c r="J79" s="351"/>
      <c r="K79" s="350"/>
      <c r="L79" s="350">
        <f t="shared" si="0"/>
        <v>52.5</v>
      </c>
    </row>
    <row r="80" spans="2:12" x14ac:dyDescent="0.25">
      <c r="B80" s="350"/>
      <c r="C80" s="355"/>
      <c r="D80" s="355"/>
      <c r="E80" s="355"/>
      <c r="F80" s="355"/>
      <c r="G80" s="355" t="s">
        <v>201</v>
      </c>
      <c r="H80" s="355">
        <v>3</v>
      </c>
      <c r="I80" s="355"/>
      <c r="J80" s="366">
        <f>SUM(H78:H80)</f>
        <v>9</v>
      </c>
      <c r="K80" s="350"/>
      <c r="L80" s="350">
        <f t="shared" ref="L80:L143" si="1">H80*17.5</f>
        <v>52.5</v>
      </c>
    </row>
    <row r="81" spans="2:12" x14ac:dyDescent="0.25">
      <c r="B81" s="350"/>
      <c r="C81" s="350"/>
      <c r="D81" s="350"/>
      <c r="E81" s="350"/>
      <c r="F81" s="350"/>
      <c r="G81" s="350"/>
      <c r="H81" s="350"/>
      <c r="I81" s="350"/>
      <c r="J81" s="351"/>
      <c r="K81" s="350"/>
      <c r="L81" s="350">
        <f t="shared" si="1"/>
        <v>0</v>
      </c>
    </row>
    <row r="82" spans="2:12" x14ac:dyDescent="0.25">
      <c r="B82" s="350"/>
      <c r="C82" s="350"/>
      <c r="D82" s="350"/>
      <c r="E82" s="350"/>
      <c r="F82" s="350"/>
      <c r="G82" s="350"/>
      <c r="H82" s="350"/>
      <c r="I82" s="350"/>
      <c r="J82" s="351"/>
      <c r="K82" s="350"/>
      <c r="L82" s="350">
        <f t="shared" si="1"/>
        <v>0</v>
      </c>
    </row>
    <row r="83" spans="2:12" x14ac:dyDescent="0.25">
      <c r="B83" s="350"/>
      <c r="C83" s="370" t="s">
        <v>202</v>
      </c>
      <c r="D83" s="355"/>
      <c r="E83" s="355"/>
      <c r="F83" s="355"/>
      <c r="G83" s="355" t="s">
        <v>203</v>
      </c>
      <c r="H83" s="355">
        <v>5</v>
      </c>
      <c r="I83" s="355"/>
      <c r="J83" s="366">
        <f>H83</f>
        <v>5</v>
      </c>
      <c r="K83" s="350"/>
      <c r="L83" s="350">
        <f t="shared" si="1"/>
        <v>87.5</v>
      </c>
    </row>
    <row r="84" spans="2:12" x14ac:dyDescent="0.25">
      <c r="B84" s="350"/>
      <c r="C84" s="350"/>
      <c r="D84" s="350"/>
      <c r="E84" s="350"/>
      <c r="F84" s="350"/>
      <c r="G84" s="350"/>
      <c r="H84" s="350"/>
      <c r="I84" s="350"/>
      <c r="J84" s="351"/>
      <c r="K84" s="350"/>
      <c r="L84" s="350">
        <f t="shared" si="1"/>
        <v>0</v>
      </c>
    </row>
    <row r="85" spans="2:12" x14ac:dyDescent="0.25">
      <c r="B85" s="350"/>
      <c r="C85" s="370" t="s">
        <v>204</v>
      </c>
      <c r="D85" s="355"/>
      <c r="E85" s="355"/>
      <c r="F85" s="355"/>
      <c r="G85" s="355" t="s">
        <v>182</v>
      </c>
      <c r="H85" s="355">
        <v>7</v>
      </c>
      <c r="I85" s="355"/>
      <c r="J85" s="366">
        <f>H85</f>
        <v>7</v>
      </c>
      <c r="K85" s="350"/>
      <c r="L85" s="350">
        <f t="shared" si="1"/>
        <v>122.5</v>
      </c>
    </row>
    <row r="86" spans="2:12" x14ac:dyDescent="0.25">
      <c r="B86" s="350"/>
      <c r="C86" s="350"/>
      <c r="D86" s="350"/>
      <c r="E86" s="350"/>
      <c r="F86" s="350"/>
      <c r="G86" s="350"/>
      <c r="H86" s="350"/>
      <c r="I86" s="350"/>
      <c r="J86" s="351"/>
      <c r="K86" s="350"/>
      <c r="L86" s="350">
        <f t="shared" si="1"/>
        <v>0</v>
      </c>
    </row>
    <row r="87" spans="2:12" x14ac:dyDescent="0.25">
      <c r="B87" s="350"/>
      <c r="C87" s="370" t="s">
        <v>205</v>
      </c>
      <c r="D87" s="355"/>
      <c r="E87" s="355"/>
      <c r="F87" s="355"/>
      <c r="G87" s="355" t="s">
        <v>206</v>
      </c>
      <c r="H87" s="355">
        <v>3</v>
      </c>
      <c r="I87" s="355"/>
      <c r="J87" s="366">
        <f>H87</f>
        <v>3</v>
      </c>
      <c r="K87" s="350"/>
      <c r="L87" s="350">
        <f t="shared" si="1"/>
        <v>52.5</v>
      </c>
    </row>
    <row r="88" spans="2:12" x14ac:dyDescent="0.25">
      <c r="B88" s="350"/>
      <c r="C88" s="350"/>
      <c r="D88" s="350"/>
      <c r="E88" s="350"/>
      <c r="F88" s="350"/>
      <c r="G88" s="350"/>
      <c r="H88" s="350"/>
      <c r="I88" s="350"/>
      <c r="J88" s="351"/>
      <c r="K88" s="350"/>
      <c r="L88" s="350">
        <f t="shared" si="1"/>
        <v>0</v>
      </c>
    </row>
    <row r="89" spans="2:12" x14ac:dyDescent="0.25">
      <c r="B89" s="350"/>
      <c r="C89" s="370" t="s">
        <v>207</v>
      </c>
      <c r="D89" s="371"/>
      <c r="E89" s="371"/>
      <c r="F89" s="355"/>
      <c r="G89" s="355" t="s">
        <v>208</v>
      </c>
      <c r="H89" s="355">
        <v>6</v>
      </c>
      <c r="I89" s="355"/>
      <c r="J89" s="366">
        <f>H89</f>
        <v>6</v>
      </c>
      <c r="K89" s="350"/>
      <c r="L89" s="350">
        <f t="shared" si="1"/>
        <v>105</v>
      </c>
    </row>
    <row r="90" spans="2:12" x14ac:dyDescent="0.25">
      <c r="B90" s="350"/>
      <c r="C90" s="369" t="s">
        <v>209</v>
      </c>
      <c r="D90" s="350"/>
      <c r="E90" s="350"/>
      <c r="F90" s="350"/>
      <c r="G90" s="350" t="s">
        <v>183</v>
      </c>
      <c r="H90" s="332">
        <v>12</v>
      </c>
      <c r="I90" s="350"/>
      <c r="J90" s="351"/>
      <c r="K90" s="350"/>
      <c r="L90" s="350">
        <f t="shared" si="1"/>
        <v>210</v>
      </c>
    </row>
    <row r="91" spans="2:12" x14ac:dyDescent="0.25">
      <c r="B91" s="350"/>
      <c r="C91" s="355"/>
      <c r="D91" s="355"/>
      <c r="E91" s="355"/>
      <c r="F91" s="355"/>
      <c r="G91" s="355"/>
      <c r="H91" s="355"/>
      <c r="I91" s="355"/>
      <c r="J91" s="366">
        <v>12</v>
      </c>
      <c r="K91" s="350"/>
      <c r="L91" s="350">
        <f t="shared" si="1"/>
        <v>0</v>
      </c>
    </row>
    <row r="92" spans="2:12" x14ac:dyDescent="0.25">
      <c r="B92" s="350"/>
      <c r="C92" s="350"/>
      <c r="D92" s="350"/>
      <c r="E92" s="350"/>
      <c r="F92" s="350"/>
      <c r="G92" s="350"/>
      <c r="H92" s="350"/>
      <c r="I92" s="350"/>
      <c r="J92" s="351"/>
      <c r="K92" s="350"/>
      <c r="L92" s="350">
        <f t="shared" si="1"/>
        <v>0</v>
      </c>
    </row>
    <row r="93" spans="2:12" x14ac:dyDescent="0.25">
      <c r="B93" s="350"/>
      <c r="C93" s="369" t="s">
        <v>210</v>
      </c>
      <c r="D93" s="350"/>
      <c r="E93" s="350"/>
      <c r="F93" s="350"/>
      <c r="G93" s="350" t="s">
        <v>211</v>
      </c>
      <c r="H93" s="350">
        <v>5</v>
      </c>
      <c r="I93" s="350"/>
      <c r="J93" s="351"/>
      <c r="K93" s="350"/>
      <c r="L93" s="350">
        <f t="shared" si="1"/>
        <v>87.5</v>
      </c>
    </row>
    <row r="94" spans="2:12" x14ac:dyDescent="0.25">
      <c r="B94" s="350"/>
      <c r="C94" s="355"/>
      <c r="D94" s="355"/>
      <c r="E94" s="355"/>
      <c r="F94" s="355"/>
      <c r="G94" s="355"/>
      <c r="H94" s="355"/>
      <c r="I94" s="355"/>
      <c r="J94" s="366">
        <f>H93+H94</f>
        <v>5</v>
      </c>
      <c r="K94" s="350"/>
      <c r="L94" s="350">
        <f t="shared" si="1"/>
        <v>0</v>
      </c>
    </row>
    <row r="95" spans="2:12" x14ac:dyDescent="0.25">
      <c r="B95" s="350"/>
      <c r="C95" s="350"/>
      <c r="D95" s="350"/>
      <c r="E95" s="350"/>
      <c r="F95" s="350"/>
      <c r="G95" s="350"/>
      <c r="H95" s="350"/>
      <c r="I95" s="350"/>
      <c r="J95" s="351"/>
      <c r="K95" s="350"/>
      <c r="L95" s="350">
        <f t="shared" si="1"/>
        <v>0</v>
      </c>
    </row>
    <row r="96" spans="2:12" x14ac:dyDescent="0.25">
      <c r="B96" s="350"/>
      <c r="C96" s="370" t="s">
        <v>212</v>
      </c>
      <c r="D96" s="355"/>
      <c r="E96" s="355"/>
      <c r="F96" s="355"/>
      <c r="G96" s="355" t="s">
        <v>182</v>
      </c>
      <c r="H96" s="355">
        <v>6</v>
      </c>
      <c r="I96" s="355"/>
      <c r="J96" s="366">
        <f>H96</f>
        <v>6</v>
      </c>
      <c r="K96" s="350"/>
      <c r="L96" s="350">
        <f t="shared" si="1"/>
        <v>105</v>
      </c>
    </row>
    <row r="97" spans="2:12" x14ac:dyDescent="0.25">
      <c r="B97" s="350"/>
      <c r="C97" s="350"/>
      <c r="D97" s="350"/>
      <c r="E97" s="350"/>
      <c r="F97" s="350"/>
      <c r="G97" s="350"/>
      <c r="H97" s="350"/>
      <c r="I97" s="350"/>
      <c r="J97" s="351"/>
      <c r="K97" s="350"/>
      <c r="L97" s="350">
        <f t="shared" si="1"/>
        <v>0</v>
      </c>
    </row>
    <row r="98" spans="2:12" x14ac:dyDescent="0.25">
      <c r="B98" s="350"/>
      <c r="C98" s="372" t="s">
        <v>213</v>
      </c>
      <c r="D98" s="355"/>
      <c r="E98" s="355"/>
      <c r="F98" s="355"/>
      <c r="G98" s="355" t="s">
        <v>181</v>
      </c>
      <c r="H98" s="355">
        <v>3</v>
      </c>
      <c r="I98" s="355"/>
      <c r="J98" s="366">
        <f>H98</f>
        <v>3</v>
      </c>
      <c r="K98" s="350"/>
      <c r="L98" s="350">
        <f t="shared" si="1"/>
        <v>52.5</v>
      </c>
    </row>
    <row r="99" spans="2:12" x14ac:dyDescent="0.25">
      <c r="B99" s="350"/>
      <c r="C99" s="350"/>
      <c r="D99" s="350"/>
      <c r="E99" s="350"/>
      <c r="F99" s="350"/>
      <c r="G99" s="350" t="s">
        <v>214</v>
      </c>
      <c r="H99" s="350">
        <v>10</v>
      </c>
      <c r="I99" s="350"/>
      <c r="J99" s="351"/>
      <c r="K99" s="350"/>
      <c r="L99" s="350">
        <f t="shared" si="1"/>
        <v>175</v>
      </c>
    </row>
    <row r="100" spans="2:12" x14ac:dyDescent="0.25">
      <c r="B100" s="350"/>
      <c r="C100" s="355" t="s">
        <v>215</v>
      </c>
      <c r="D100" s="355"/>
      <c r="E100" s="355"/>
      <c r="F100" s="355"/>
      <c r="G100" s="355" t="s">
        <v>186</v>
      </c>
      <c r="H100" s="355">
        <v>10</v>
      </c>
      <c r="I100" s="355"/>
      <c r="J100" s="366">
        <f>SUM(H99:H100)</f>
        <v>20</v>
      </c>
      <c r="K100" s="350"/>
      <c r="L100" s="350">
        <f t="shared" si="1"/>
        <v>175</v>
      </c>
    </row>
    <row r="101" spans="2:12" x14ac:dyDescent="0.25">
      <c r="B101" s="350"/>
      <c r="C101" s="350"/>
      <c r="D101" s="350"/>
      <c r="E101" s="350"/>
      <c r="F101" s="350"/>
      <c r="G101" s="350"/>
      <c r="H101" s="350"/>
      <c r="I101" s="350"/>
      <c r="J101" s="351"/>
      <c r="K101" s="350"/>
      <c r="L101" s="350">
        <f t="shared" si="1"/>
        <v>0</v>
      </c>
    </row>
    <row r="102" spans="2:12" x14ac:dyDescent="0.25">
      <c r="B102" s="350"/>
      <c r="C102" s="350"/>
      <c r="D102" s="350"/>
      <c r="E102" s="350"/>
      <c r="F102" s="350"/>
      <c r="G102" s="350"/>
      <c r="H102" s="350"/>
      <c r="I102" s="350"/>
      <c r="J102" s="351"/>
      <c r="K102" s="350"/>
      <c r="L102" s="350">
        <f t="shared" si="1"/>
        <v>0</v>
      </c>
    </row>
    <row r="103" spans="2:12" x14ac:dyDescent="0.25">
      <c r="B103" s="350"/>
      <c r="C103" s="350" t="s">
        <v>216</v>
      </c>
      <c r="D103" s="350"/>
      <c r="E103" s="350"/>
      <c r="F103" s="373">
        <v>1</v>
      </c>
      <c r="G103" s="373" t="s">
        <v>181</v>
      </c>
      <c r="H103" s="350">
        <v>13</v>
      </c>
      <c r="I103" s="350"/>
      <c r="J103" s="351"/>
      <c r="K103" s="350"/>
      <c r="L103" s="350">
        <f t="shared" si="1"/>
        <v>227.5</v>
      </c>
    </row>
    <row r="104" spans="2:12" x14ac:dyDescent="0.25">
      <c r="B104" s="350"/>
      <c r="C104" s="350"/>
      <c r="D104" s="350"/>
      <c r="E104" s="350"/>
      <c r="F104" s="373">
        <v>2</v>
      </c>
      <c r="G104" s="373" t="s">
        <v>217</v>
      </c>
      <c r="H104" s="350">
        <v>13</v>
      </c>
      <c r="I104" s="350"/>
      <c r="J104" s="351"/>
      <c r="K104" s="350"/>
      <c r="L104" s="350">
        <f t="shared" si="1"/>
        <v>227.5</v>
      </c>
    </row>
    <row r="105" spans="2:12" x14ac:dyDescent="0.25">
      <c r="B105" s="350"/>
      <c r="C105" s="350"/>
      <c r="D105" s="350"/>
      <c r="E105" s="350"/>
      <c r="F105" s="373">
        <v>3</v>
      </c>
      <c r="G105" s="373" t="s">
        <v>218</v>
      </c>
      <c r="H105" s="350">
        <v>13</v>
      </c>
      <c r="I105" s="350"/>
      <c r="J105" s="351"/>
      <c r="K105" s="350"/>
      <c r="L105" s="350">
        <f t="shared" si="1"/>
        <v>227.5</v>
      </c>
    </row>
    <row r="106" spans="2:12" x14ac:dyDescent="0.25">
      <c r="B106" s="350"/>
      <c r="C106" s="350"/>
      <c r="D106" s="350"/>
      <c r="E106" s="350"/>
      <c r="F106" s="373">
        <v>4</v>
      </c>
      <c r="G106" s="373" t="s">
        <v>219</v>
      </c>
      <c r="H106" s="350">
        <v>13</v>
      </c>
      <c r="I106" s="350"/>
      <c r="J106" s="351"/>
      <c r="K106" s="350"/>
      <c r="L106" s="350">
        <f t="shared" si="1"/>
        <v>227.5</v>
      </c>
    </row>
    <row r="107" spans="2:12" x14ac:dyDescent="0.25">
      <c r="B107" s="350"/>
      <c r="C107" s="350"/>
      <c r="D107" s="350"/>
      <c r="E107" s="350"/>
      <c r="F107" s="373">
        <v>5</v>
      </c>
      <c r="G107" s="373" t="s">
        <v>220</v>
      </c>
      <c r="H107" s="350">
        <v>13</v>
      </c>
      <c r="I107" s="350"/>
      <c r="J107" s="351"/>
      <c r="K107" s="350"/>
      <c r="L107" s="350">
        <f t="shared" si="1"/>
        <v>227.5</v>
      </c>
    </row>
    <row r="108" spans="2:12" x14ac:dyDescent="0.25">
      <c r="B108" s="350"/>
      <c r="C108" s="350"/>
      <c r="D108" s="350"/>
      <c r="E108" s="350"/>
      <c r="F108" s="373">
        <v>6</v>
      </c>
      <c r="G108" s="373" t="s">
        <v>221</v>
      </c>
      <c r="H108" s="350">
        <v>13</v>
      </c>
      <c r="I108" s="350"/>
      <c r="J108" s="351"/>
      <c r="K108" s="350"/>
      <c r="L108" s="350">
        <f t="shared" si="1"/>
        <v>227.5</v>
      </c>
    </row>
    <row r="109" spans="2:12" x14ac:dyDescent="0.25">
      <c r="B109" s="350"/>
      <c r="C109" s="350"/>
      <c r="D109" s="350"/>
      <c r="E109" s="350"/>
      <c r="F109" s="373">
        <v>7</v>
      </c>
      <c r="G109" s="373" t="s">
        <v>222</v>
      </c>
      <c r="H109" s="350">
        <v>13</v>
      </c>
      <c r="I109" s="350"/>
      <c r="J109" s="351"/>
      <c r="K109" s="350"/>
      <c r="L109" s="350">
        <f t="shared" si="1"/>
        <v>227.5</v>
      </c>
    </row>
    <row r="110" spans="2:12" x14ac:dyDescent="0.25">
      <c r="B110" s="350"/>
      <c r="C110" s="350"/>
      <c r="D110" s="350"/>
      <c r="E110" s="350"/>
      <c r="F110" s="373">
        <v>8</v>
      </c>
      <c r="G110" s="373" t="s">
        <v>183</v>
      </c>
      <c r="H110" s="350">
        <v>13</v>
      </c>
      <c r="I110" s="350"/>
      <c r="J110" s="351"/>
      <c r="K110" s="350"/>
      <c r="L110" s="350">
        <f t="shared" si="1"/>
        <v>227.5</v>
      </c>
    </row>
    <row r="111" spans="2:12" x14ac:dyDescent="0.25">
      <c r="B111" s="350"/>
      <c r="C111" s="350"/>
      <c r="D111" s="350"/>
      <c r="E111" s="350"/>
      <c r="F111" s="373">
        <v>9</v>
      </c>
      <c r="G111" s="373" t="s">
        <v>201</v>
      </c>
      <c r="H111" s="350">
        <v>13</v>
      </c>
      <c r="I111" s="350"/>
      <c r="J111" s="351"/>
      <c r="K111" s="350"/>
      <c r="L111" s="350">
        <f t="shared" si="1"/>
        <v>227.5</v>
      </c>
    </row>
    <row r="112" spans="2:12" x14ac:dyDescent="0.25">
      <c r="B112" s="350"/>
      <c r="C112" s="350"/>
      <c r="D112" s="350"/>
      <c r="E112" s="350"/>
      <c r="F112" s="373">
        <v>10</v>
      </c>
      <c r="G112" s="373" t="s">
        <v>184</v>
      </c>
      <c r="H112" s="350">
        <v>13</v>
      </c>
      <c r="I112" s="350"/>
      <c r="J112" s="351"/>
      <c r="K112" s="350"/>
      <c r="L112" s="350">
        <f t="shared" si="1"/>
        <v>227.5</v>
      </c>
    </row>
    <row r="113" spans="2:12" x14ac:dyDescent="0.25">
      <c r="B113" s="350"/>
      <c r="C113" s="350"/>
      <c r="D113" s="350"/>
      <c r="E113" s="350"/>
      <c r="F113" s="373">
        <v>11</v>
      </c>
      <c r="G113" s="373" t="s">
        <v>223</v>
      </c>
      <c r="H113" s="350">
        <v>13</v>
      </c>
      <c r="I113" s="350"/>
      <c r="J113" s="351"/>
      <c r="K113" s="350"/>
      <c r="L113" s="350">
        <f t="shared" si="1"/>
        <v>227.5</v>
      </c>
    </row>
    <row r="114" spans="2:12" x14ac:dyDescent="0.25">
      <c r="B114" s="350"/>
      <c r="C114" s="350"/>
      <c r="D114" s="350"/>
      <c r="E114" s="350"/>
      <c r="F114" s="373">
        <v>12</v>
      </c>
      <c r="G114" s="373" t="s">
        <v>224</v>
      </c>
      <c r="H114" s="350">
        <v>13</v>
      </c>
      <c r="I114" s="350"/>
      <c r="J114" s="351"/>
      <c r="K114" s="350"/>
      <c r="L114" s="350">
        <f t="shared" si="1"/>
        <v>227.5</v>
      </c>
    </row>
    <row r="115" spans="2:12" x14ac:dyDescent="0.25">
      <c r="B115" s="350"/>
      <c r="C115" s="350"/>
      <c r="D115" s="350"/>
      <c r="E115" s="350"/>
      <c r="F115" s="373">
        <v>13</v>
      </c>
      <c r="G115" s="373" t="s">
        <v>188</v>
      </c>
      <c r="H115" s="350">
        <v>13</v>
      </c>
      <c r="I115" s="350"/>
      <c r="J115" s="351"/>
      <c r="K115" s="350"/>
      <c r="L115" s="350">
        <f t="shared" si="1"/>
        <v>227.5</v>
      </c>
    </row>
    <row r="116" spans="2:12" x14ac:dyDescent="0.25">
      <c r="B116" s="350"/>
      <c r="C116" s="350"/>
      <c r="D116" s="350"/>
      <c r="E116" s="350"/>
      <c r="F116" s="373">
        <v>14</v>
      </c>
      <c r="G116" s="373" t="s">
        <v>182</v>
      </c>
      <c r="H116" s="350">
        <v>13</v>
      </c>
      <c r="I116" s="350"/>
      <c r="J116" s="351"/>
      <c r="K116" s="350"/>
      <c r="L116" s="350">
        <f t="shared" si="1"/>
        <v>227.5</v>
      </c>
    </row>
    <row r="117" spans="2:12" x14ac:dyDescent="0.25">
      <c r="B117" s="350"/>
      <c r="C117" s="350"/>
      <c r="D117" s="350"/>
      <c r="E117" s="350"/>
      <c r="F117" s="373">
        <v>15</v>
      </c>
      <c r="G117" s="373" t="s">
        <v>187</v>
      </c>
      <c r="H117" s="350">
        <v>13</v>
      </c>
      <c r="I117" s="350"/>
      <c r="J117" s="351"/>
      <c r="K117" s="350"/>
      <c r="L117" s="350">
        <f t="shared" si="1"/>
        <v>227.5</v>
      </c>
    </row>
    <row r="118" spans="2:12" x14ac:dyDescent="0.25">
      <c r="B118" s="350"/>
      <c r="C118" s="350"/>
      <c r="D118" s="350"/>
      <c r="E118" s="350"/>
      <c r="F118" s="373">
        <v>16</v>
      </c>
      <c r="G118" s="373" t="s">
        <v>211</v>
      </c>
      <c r="H118" s="350">
        <v>13</v>
      </c>
      <c r="I118" s="350"/>
      <c r="J118" s="351">
        <f>SUM(H103:H118)</f>
        <v>208</v>
      </c>
      <c r="K118" s="350"/>
      <c r="L118" s="350">
        <f t="shared" si="1"/>
        <v>227.5</v>
      </c>
    </row>
    <row r="119" spans="2:12" x14ac:dyDescent="0.25">
      <c r="B119" s="350"/>
      <c r="C119" s="363"/>
      <c r="D119" s="363"/>
      <c r="E119" s="363"/>
      <c r="F119" s="363"/>
      <c r="G119" s="363"/>
      <c r="H119" s="363"/>
      <c r="I119" s="363"/>
      <c r="J119" s="367"/>
      <c r="K119" s="350"/>
      <c r="L119" s="350">
        <f t="shared" si="1"/>
        <v>0</v>
      </c>
    </row>
    <row r="120" spans="2:12" x14ac:dyDescent="0.25">
      <c r="B120" s="350"/>
      <c r="C120" s="355"/>
      <c r="D120" s="355"/>
      <c r="E120" s="355"/>
      <c r="F120" s="355"/>
      <c r="G120" s="355"/>
      <c r="H120" s="355"/>
      <c r="I120" s="355"/>
      <c r="J120" s="366"/>
      <c r="K120" s="350"/>
      <c r="L120" s="350">
        <f t="shared" si="1"/>
        <v>0</v>
      </c>
    </row>
    <row r="121" spans="2:12" x14ac:dyDescent="0.25">
      <c r="B121" s="350"/>
      <c r="C121" s="350"/>
      <c r="D121" s="350"/>
      <c r="E121" s="350"/>
      <c r="F121" s="350"/>
      <c r="G121" s="350"/>
      <c r="H121" s="350"/>
      <c r="I121" s="350"/>
      <c r="J121" s="351"/>
      <c r="K121" s="350"/>
      <c r="L121" s="350">
        <f t="shared" si="1"/>
        <v>0</v>
      </c>
    </row>
    <row r="122" spans="2:12" x14ac:dyDescent="0.25">
      <c r="B122" s="350"/>
      <c r="C122" s="369" t="s">
        <v>225</v>
      </c>
      <c r="D122" s="350"/>
      <c r="E122" s="350"/>
      <c r="F122" s="350"/>
      <c r="G122" s="350"/>
      <c r="H122" s="350"/>
      <c r="I122" s="350"/>
      <c r="J122" s="351"/>
      <c r="K122" s="350"/>
      <c r="L122" s="350">
        <f t="shared" si="1"/>
        <v>0</v>
      </c>
    </row>
    <row r="123" spans="2:12" x14ac:dyDescent="0.25">
      <c r="B123" s="350"/>
      <c r="C123" s="350"/>
      <c r="D123" s="350"/>
      <c r="E123" s="350"/>
      <c r="F123" s="350"/>
      <c r="G123" s="350" t="s">
        <v>158</v>
      </c>
      <c r="H123" s="350">
        <v>8</v>
      </c>
      <c r="I123" s="350"/>
      <c r="J123" s="351"/>
      <c r="K123" s="350"/>
      <c r="L123" s="350">
        <f t="shared" si="1"/>
        <v>140</v>
      </c>
    </row>
    <row r="124" spans="2:12" x14ac:dyDescent="0.25">
      <c r="B124" s="350"/>
      <c r="C124" s="350"/>
      <c r="D124" s="350"/>
      <c r="E124" s="350"/>
      <c r="F124" s="350"/>
      <c r="G124" s="350" t="s">
        <v>224</v>
      </c>
      <c r="H124" s="350">
        <v>8</v>
      </c>
      <c r="I124" s="350"/>
      <c r="J124" s="351"/>
      <c r="K124" s="350"/>
      <c r="L124" s="350">
        <f t="shared" si="1"/>
        <v>140</v>
      </c>
    </row>
    <row r="125" spans="2:12" x14ac:dyDescent="0.25">
      <c r="B125" s="350"/>
      <c r="C125" s="350"/>
      <c r="D125" s="350"/>
      <c r="E125" s="350"/>
      <c r="F125" s="350"/>
      <c r="G125" s="350" t="s">
        <v>186</v>
      </c>
      <c r="H125" s="350">
        <v>8</v>
      </c>
      <c r="I125" s="350"/>
      <c r="J125" s="351"/>
      <c r="K125" s="350"/>
      <c r="L125" s="350">
        <f t="shared" si="1"/>
        <v>140</v>
      </c>
    </row>
    <row r="126" spans="2:12" x14ac:dyDescent="0.25">
      <c r="B126" s="350"/>
      <c r="C126" s="350"/>
      <c r="D126" s="350"/>
      <c r="E126" s="350"/>
      <c r="F126" s="350"/>
      <c r="G126" s="350"/>
      <c r="H126" s="350"/>
      <c r="I126" s="350"/>
      <c r="J126" s="351">
        <f>SUM(H121:H126)</f>
        <v>24</v>
      </c>
      <c r="K126" s="350"/>
      <c r="L126" s="350">
        <f t="shared" si="1"/>
        <v>0</v>
      </c>
    </row>
    <row r="127" spans="2:12" x14ac:dyDescent="0.25">
      <c r="B127" s="350"/>
      <c r="C127" s="355"/>
      <c r="D127" s="355"/>
      <c r="E127" s="355"/>
      <c r="F127" s="355"/>
      <c r="G127" s="355"/>
      <c r="H127" s="355"/>
      <c r="I127" s="355"/>
      <c r="J127" s="366"/>
      <c r="K127" s="350"/>
      <c r="L127" s="350">
        <f t="shared" si="1"/>
        <v>0</v>
      </c>
    </row>
    <row r="128" spans="2:12" x14ac:dyDescent="0.25">
      <c r="B128" s="350"/>
      <c r="C128" s="350"/>
      <c r="D128" s="350"/>
      <c r="E128" s="350"/>
      <c r="F128" s="350"/>
      <c r="G128" s="350"/>
      <c r="H128" s="350"/>
      <c r="I128" s="350"/>
      <c r="J128" s="351"/>
      <c r="K128" s="350"/>
      <c r="L128" s="350">
        <f t="shared" si="1"/>
        <v>0</v>
      </c>
    </row>
    <row r="129" spans="2:12" x14ac:dyDescent="0.25">
      <c r="B129" s="350"/>
      <c r="C129" s="350"/>
      <c r="D129" s="350"/>
      <c r="E129" s="350"/>
      <c r="F129" s="350"/>
      <c r="G129" s="350"/>
      <c r="H129" s="350"/>
      <c r="I129" s="350"/>
      <c r="J129" s="351"/>
      <c r="K129" s="350"/>
      <c r="L129" s="350">
        <f t="shared" si="1"/>
        <v>0</v>
      </c>
    </row>
    <row r="130" spans="2:12" x14ac:dyDescent="0.25">
      <c r="B130" s="350"/>
      <c r="C130" s="369" t="s">
        <v>226</v>
      </c>
      <c r="D130" s="350"/>
      <c r="E130" s="350"/>
      <c r="F130" s="350"/>
      <c r="G130" s="350" t="s">
        <v>227</v>
      </c>
      <c r="H130" s="350">
        <v>7</v>
      </c>
      <c r="I130" s="350"/>
      <c r="J130" s="351"/>
      <c r="K130" s="350"/>
      <c r="L130" s="350">
        <f t="shared" si="1"/>
        <v>122.5</v>
      </c>
    </row>
    <row r="131" spans="2:12" x14ac:dyDescent="0.25">
      <c r="B131" s="350"/>
      <c r="C131" s="350" t="s">
        <v>228</v>
      </c>
      <c r="D131" s="350"/>
      <c r="E131" s="350"/>
      <c r="F131" s="350"/>
      <c r="G131" s="350" t="s">
        <v>229</v>
      </c>
      <c r="H131" s="350">
        <v>7</v>
      </c>
      <c r="I131" s="350"/>
      <c r="J131" s="351"/>
      <c r="K131" s="350"/>
      <c r="L131" s="350">
        <f t="shared" si="1"/>
        <v>122.5</v>
      </c>
    </row>
    <row r="132" spans="2:12" x14ac:dyDescent="0.25">
      <c r="B132" s="350"/>
      <c r="C132" s="350"/>
      <c r="D132" s="350"/>
      <c r="E132" s="350"/>
      <c r="F132" s="350"/>
      <c r="G132" s="350" t="s">
        <v>230</v>
      </c>
      <c r="H132" s="350">
        <v>7</v>
      </c>
      <c r="I132" s="350"/>
      <c r="J132" s="351"/>
      <c r="K132" s="350"/>
      <c r="L132" s="350">
        <f t="shared" si="1"/>
        <v>122.5</v>
      </c>
    </row>
    <row r="133" spans="2:12" x14ac:dyDescent="0.25">
      <c r="B133" s="350"/>
      <c r="C133" s="350"/>
      <c r="D133" s="350"/>
      <c r="E133" s="350"/>
      <c r="F133" s="350"/>
      <c r="G133" s="350" t="s">
        <v>163</v>
      </c>
      <c r="H133" s="350">
        <v>5</v>
      </c>
      <c r="I133" s="350"/>
      <c r="J133" s="351"/>
      <c r="K133" s="350"/>
      <c r="L133" s="350">
        <f t="shared" si="1"/>
        <v>87.5</v>
      </c>
    </row>
    <row r="134" spans="2:12" x14ac:dyDescent="0.25">
      <c r="B134" s="350"/>
      <c r="C134" s="350"/>
      <c r="D134" s="350"/>
      <c r="E134" s="350"/>
      <c r="F134" s="350"/>
      <c r="G134" s="350" t="s">
        <v>231</v>
      </c>
      <c r="H134" s="350">
        <v>5</v>
      </c>
      <c r="I134" s="350"/>
      <c r="J134" s="351">
        <f>H130+H131+H132+H133+H134</f>
        <v>31</v>
      </c>
      <c r="K134" s="350"/>
      <c r="L134" s="350">
        <f t="shared" si="1"/>
        <v>87.5</v>
      </c>
    </row>
    <row r="135" spans="2:12" x14ac:dyDescent="0.25">
      <c r="B135" s="350"/>
      <c r="C135" s="355"/>
      <c r="D135" s="355"/>
      <c r="E135" s="355"/>
      <c r="F135" s="355"/>
      <c r="G135" s="355"/>
      <c r="H135" s="355"/>
      <c r="I135" s="355"/>
      <c r="J135" s="366"/>
      <c r="K135" s="350"/>
      <c r="L135" s="350">
        <f t="shared" si="1"/>
        <v>0</v>
      </c>
    </row>
    <row r="136" spans="2:12" x14ac:dyDescent="0.25">
      <c r="B136" s="350"/>
      <c r="C136" s="350"/>
      <c r="D136" s="350"/>
      <c r="E136" s="350"/>
      <c r="F136" s="350"/>
      <c r="G136" s="350"/>
      <c r="H136" s="350"/>
      <c r="I136" s="350"/>
      <c r="J136" s="351"/>
      <c r="K136" s="350"/>
      <c r="L136" s="350">
        <f t="shared" si="1"/>
        <v>0</v>
      </c>
    </row>
    <row r="137" spans="2:12" x14ac:dyDescent="0.25">
      <c r="B137" s="350"/>
      <c r="C137" s="369" t="s">
        <v>232</v>
      </c>
      <c r="D137" s="350"/>
      <c r="E137" s="350"/>
      <c r="F137" s="350"/>
      <c r="G137" s="350"/>
      <c r="H137" s="350"/>
      <c r="I137" s="350"/>
      <c r="J137" s="351"/>
      <c r="K137" s="350"/>
      <c r="L137" s="350">
        <f t="shared" si="1"/>
        <v>0</v>
      </c>
    </row>
    <row r="138" spans="2:12" x14ac:dyDescent="0.25">
      <c r="B138" s="350"/>
      <c r="C138" s="369" t="s">
        <v>233</v>
      </c>
      <c r="D138" s="350"/>
      <c r="E138" s="350"/>
      <c r="F138" s="350"/>
      <c r="G138" s="350" t="s">
        <v>144</v>
      </c>
      <c r="H138" s="350">
        <v>3</v>
      </c>
      <c r="I138" s="350"/>
      <c r="J138" s="351"/>
      <c r="K138" s="350"/>
      <c r="L138" s="350">
        <f t="shared" si="1"/>
        <v>52.5</v>
      </c>
    </row>
    <row r="139" spans="2:12" x14ac:dyDescent="0.25">
      <c r="B139" s="350"/>
      <c r="C139" s="350"/>
      <c r="D139" s="350"/>
      <c r="E139" s="350"/>
      <c r="F139" s="350"/>
      <c r="G139" s="350" t="s">
        <v>234</v>
      </c>
      <c r="H139" s="350">
        <v>3</v>
      </c>
      <c r="I139" s="350"/>
      <c r="J139" s="351"/>
      <c r="K139" s="350"/>
      <c r="L139" s="350">
        <f t="shared" si="1"/>
        <v>52.5</v>
      </c>
    </row>
    <row r="140" spans="2:12" x14ac:dyDescent="0.25">
      <c r="B140" s="350"/>
      <c r="C140" s="350"/>
      <c r="D140" s="350"/>
      <c r="E140" s="350"/>
      <c r="F140" s="350"/>
      <c r="G140" s="350" t="s">
        <v>235</v>
      </c>
      <c r="H140" s="350">
        <v>3</v>
      </c>
      <c r="I140" s="350"/>
      <c r="J140" s="351"/>
      <c r="K140" s="350"/>
      <c r="L140" s="350">
        <f t="shared" si="1"/>
        <v>52.5</v>
      </c>
    </row>
    <row r="141" spans="2:12" x14ac:dyDescent="0.25">
      <c r="B141" s="350"/>
      <c r="C141" s="355"/>
      <c r="D141" s="355"/>
      <c r="E141" s="355"/>
      <c r="F141" s="355"/>
      <c r="G141" s="355" t="s">
        <v>236</v>
      </c>
      <c r="H141" s="355">
        <v>3</v>
      </c>
      <c r="I141" s="355"/>
      <c r="J141" s="366">
        <f>H138+H139+H140+H141</f>
        <v>12</v>
      </c>
      <c r="K141" s="350"/>
      <c r="L141" s="350">
        <f t="shared" si="1"/>
        <v>52.5</v>
      </c>
    </row>
    <row r="142" spans="2:12" x14ac:dyDescent="0.25">
      <c r="B142" s="350"/>
      <c r="C142" s="350"/>
      <c r="D142" s="350"/>
      <c r="E142" s="350"/>
      <c r="F142" s="350"/>
      <c r="G142" s="350"/>
      <c r="H142" s="350"/>
      <c r="I142" s="350"/>
      <c r="J142" s="351"/>
      <c r="K142" s="350"/>
      <c r="L142" s="350">
        <f t="shared" si="1"/>
        <v>0</v>
      </c>
    </row>
    <row r="143" spans="2:12" x14ac:dyDescent="0.25">
      <c r="B143" s="350"/>
      <c r="C143" s="350" t="s">
        <v>232</v>
      </c>
      <c r="D143" s="350"/>
      <c r="E143" s="350"/>
      <c r="F143" s="350"/>
      <c r="G143" s="350"/>
      <c r="H143" s="350"/>
      <c r="I143" s="350"/>
      <c r="J143" s="351"/>
      <c r="K143" s="350"/>
      <c r="L143" s="350">
        <f t="shared" si="1"/>
        <v>0</v>
      </c>
    </row>
    <row r="144" spans="2:12" x14ac:dyDescent="0.25">
      <c r="B144" s="350"/>
      <c r="C144" s="350" t="s">
        <v>237</v>
      </c>
      <c r="D144" s="350"/>
      <c r="E144" s="350"/>
      <c r="F144" s="350"/>
      <c r="G144" s="350" t="s">
        <v>238</v>
      </c>
      <c r="H144" s="350">
        <v>4</v>
      </c>
      <c r="I144" s="350"/>
      <c r="J144" s="351"/>
      <c r="K144" s="350"/>
      <c r="L144" s="350">
        <f t="shared" ref="L144:L207" si="2">H144*17.5</f>
        <v>70</v>
      </c>
    </row>
    <row r="145" spans="2:12" x14ac:dyDescent="0.25">
      <c r="B145" s="350"/>
      <c r="C145" s="350"/>
      <c r="D145" s="350"/>
      <c r="E145" s="350"/>
      <c r="F145" s="350"/>
      <c r="G145" s="350" t="s">
        <v>239</v>
      </c>
      <c r="H145" s="350">
        <v>4</v>
      </c>
      <c r="I145" s="350"/>
      <c r="J145" s="351"/>
      <c r="K145" s="350"/>
      <c r="L145" s="350">
        <f t="shared" si="2"/>
        <v>70</v>
      </c>
    </row>
    <row r="146" spans="2:12" x14ac:dyDescent="0.25">
      <c r="B146" s="350"/>
      <c r="C146" s="350"/>
      <c r="D146" s="350"/>
      <c r="E146" s="350"/>
      <c r="F146" s="350"/>
      <c r="G146" s="350" t="s">
        <v>240</v>
      </c>
      <c r="H146" s="350">
        <v>4</v>
      </c>
      <c r="I146" s="350"/>
      <c r="J146" s="351"/>
      <c r="K146" s="350"/>
      <c r="L146" s="350">
        <f t="shared" si="2"/>
        <v>70</v>
      </c>
    </row>
    <row r="147" spans="2:12" x14ac:dyDescent="0.25">
      <c r="B147" s="350"/>
      <c r="C147" s="350"/>
      <c r="D147" s="350"/>
      <c r="E147" s="350"/>
      <c r="F147" s="350"/>
      <c r="G147" s="350" t="s">
        <v>153</v>
      </c>
      <c r="H147" s="350">
        <v>4</v>
      </c>
      <c r="I147" s="350"/>
      <c r="J147" s="351"/>
      <c r="K147" s="350"/>
      <c r="L147" s="350">
        <f t="shared" si="2"/>
        <v>70</v>
      </c>
    </row>
    <row r="148" spans="2:12" x14ac:dyDescent="0.25">
      <c r="B148" s="350"/>
      <c r="C148" s="350"/>
      <c r="D148" s="350"/>
      <c r="E148" s="350"/>
      <c r="F148" s="350"/>
      <c r="G148" s="350" t="s">
        <v>160</v>
      </c>
      <c r="H148" s="350">
        <v>4</v>
      </c>
      <c r="I148" s="350"/>
      <c r="J148" s="351"/>
      <c r="K148" s="350"/>
      <c r="L148" s="350">
        <f t="shared" si="2"/>
        <v>70</v>
      </c>
    </row>
    <row r="149" spans="2:12" x14ac:dyDescent="0.25">
      <c r="B149" s="350"/>
      <c r="C149" s="350"/>
      <c r="D149" s="350"/>
      <c r="E149" s="350"/>
      <c r="F149" s="350"/>
      <c r="G149" s="350" t="s">
        <v>241</v>
      </c>
      <c r="H149" s="350">
        <v>4</v>
      </c>
      <c r="I149" s="350"/>
      <c r="J149" s="351"/>
      <c r="K149" s="350"/>
      <c r="L149" s="350">
        <f t="shared" si="2"/>
        <v>70</v>
      </c>
    </row>
    <row r="150" spans="2:12" x14ac:dyDescent="0.25">
      <c r="B150" s="350"/>
      <c r="C150" s="350"/>
      <c r="D150" s="350"/>
      <c r="E150" s="350"/>
      <c r="F150" s="350"/>
      <c r="G150" s="350" t="s">
        <v>242</v>
      </c>
      <c r="H150" s="350">
        <v>4</v>
      </c>
      <c r="I150" s="350"/>
      <c r="J150" s="351"/>
      <c r="K150" s="350"/>
      <c r="L150" s="350">
        <f t="shared" si="2"/>
        <v>70</v>
      </c>
    </row>
    <row r="151" spans="2:12" x14ac:dyDescent="0.25">
      <c r="B151" s="350"/>
      <c r="C151" s="355"/>
      <c r="D151" s="355"/>
      <c r="E151" s="355"/>
      <c r="F151" s="355"/>
      <c r="G151" s="355" t="s">
        <v>243</v>
      </c>
      <c r="H151" s="355">
        <v>4</v>
      </c>
      <c r="I151" s="355"/>
      <c r="J151" s="366">
        <f>H144+H145+H146+H147+H148+H149+H150+H151</f>
        <v>32</v>
      </c>
      <c r="K151" s="350"/>
      <c r="L151" s="350">
        <f t="shared" si="2"/>
        <v>70</v>
      </c>
    </row>
    <row r="152" spans="2:12" x14ac:dyDescent="0.25">
      <c r="B152" s="350"/>
      <c r="C152" s="363"/>
      <c r="D152" s="363"/>
      <c r="E152" s="363"/>
      <c r="F152" s="363"/>
      <c r="G152" s="363"/>
      <c r="H152" s="363"/>
      <c r="I152" s="363"/>
      <c r="J152" s="367"/>
      <c r="K152" s="350"/>
      <c r="L152" s="350">
        <f t="shared" si="2"/>
        <v>0</v>
      </c>
    </row>
    <row r="153" spans="2:12" x14ac:dyDescent="0.25">
      <c r="B153" s="350"/>
      <c r="C153" s="368" t="s">
        <v>244</v>
      </c>
      <c r="D153" s="363"/>
      <c r="E153" s="363"/>
      <c r="F153" s="363"/>
      <c r="G153" s="363"/>
      <c r="H153" s="363"/>
      <c r="I153" s="363"/>
      <c r="J153" s="367"/>
      <c r="K153" s="350"/>
      <c r="L153" s="350">
        <f t="shared" si="2"/>
        <v>0</v>
      </c>
    </row>
    <row r="154" spans="2:12" x14ac:dyDescent="0.25">
      <c r="B154" s="350"/>
      <c r="C154" s="368" t="s">
        <v>245</v>
      </c>
      <c r="D154" s="363"/>
      <c r="E154" s="363"/>
      <c r="F154" s="363"/>
      <c r="G154" s="363" t="s">
        <v>246</v>
      </c>
      <c r="H154" s="332">
        <v>3</v>
      </c>
      <c r="I154" s="363"/>
      <c r="J154" s="367"/>
      <c r="K154" s="350"/>
      <c r="L154" s="350">
        <f t="shared" si="2"/>
        <v>52.5</v>
      </c>
    </row>
    <row r="155" spans="2:12" x14ac:dyDescent="0.25">
      <c r="B155" s="350"/>
      <c r="C155" s="363"/>
      <c r="D155" s="363"/>
      <c r="E155" s="363"/>
      <c r="F155" s="363"/>
      <c r="G155" s="363" t="s">
        <v>247</v>
      </c>
      <c r="H155" s="332">
        <v>3</v>
      </c>
      <c r="I155" s="363"/>
      <c r="J155" s="367"/>
      <c r="K155" s="350"/>
      <c r="L155" s="350">
        <f t="shared" si="2"/>
        <v>52.5</v>
      </c>
    </row>
    <row r="156" spans="2:12" x14ac:dyDescent="0.25">
      <c r="B156" s="350"/>
      <c r="C156" s="363"/>
      <c r="D156" s="363"/>
      <c r="E156" s="363"/>
      <c r="F156" s="363"/>
      <c r="G156" s="363" t="s">
        <v>248</v>
      </c>
      <c r="H156" s="332">
        <v>3</v>
      </c>
      <c r="I156" s="363"/>
      <c r="J156" s="367"/>
      <c r="K156" s="350"/>
      <c r="L156" s="350">
        <f t="shared" si="2"/>
        <v>52.5</v>
      </c>
    </row>
    <row r="157" spans="2:12" x14ac:dyDescent="0.25">
      <c r="B157" s="350"/>
      <c r="C157" s="363"/>
      <c r="D157" s="363"/>
      <c r="E157" s="363"/>
      <c r="F157" s="363"/>
      <c r="G157" s="363" t="s">
        <v>69</v>
      </c>
      <c r="H157" s="332">
        <v>3</v>
      </c>
      <c r="I157" s="363"/>
      <c r="J157" s="367"/>
      <c r="K157" s="350"/>
      <c r="L157" s="350">
        <f t="shared" si="2"/>
        <v>52.5</v>
      </c>
    </row>
    <row r="158" spans="2:12" x14ac:dyDescent="0.25">
      <c r="B158" s="350"/>
      <c r="C158" s="363"/>
      <c r="D158" s="363"/>
      <c r="E158" s="363"/>
      <c r="F158" s="363"/>
      <c r="G158" s="363" t="s">
        <v>249</v>
      </c>
      <c r="H158" s="332">
        <v>3</v>
      </c>
      <c r="I158" s="363"/>
      <c r="J158" s="367"/>
      <c r="K158" s="350"/>
      <c r="L158" s="350">
        <f t="shared" si="2"/>
        <v>52.5</v>
      </c>
    </row>
    <row r="159" spans="2:12" x14ac:dyDescent="0.25">
      <c r="B159" s="350"/>
      <c r="C159" s="363"/>
      <c r="D159" s="363"/>
      <c r="E159" s="363"/>
      <c r="F159" s="363"/>
      <c r="G159" s="363" t="s">
        <v>250</v>
      </c>
      <c r="H159" s="332">
        <v>3</v>
      </c>
      <c r="I159" s="363"/>
      <c r="J159" s="367"/>
      <c r="K159" s="350"/>
      <c r="L159" s="350">
        <f t="shared" si="2"/>
        <v>52.5</v>
      </c>
    </row>
    <row r="160" spans="2:12" x14ac:dyDescent="0.25">
      <c r="B160" s="350"/>
      <c r="C160" s="350"/>
      <c r="D160" s="350"/>
      <c r="E160" s="350"/>
      <c r="F160" s="350"/>
      <c r="G160" s="332" t="s">
        <v>251</v>
      </c>
      <c r="H160" s="332">
        <v>3</v>
      </c>
      <c r="I160" s="350"/>
      <c r="J160" s="351"/>
      <c r="K160" s="350"/>
      <c r="L160" s="350">
        <f t="shared" si="2"/>
        <v>52.5</v>
      </c>
    </row>
    <row r="161" spans="2:12" x14ac:dyDescent="0.25">
      <c r="B161" s="350"/>
      <c r="C161" s="355"/>
      <c r="D161" s="355"/>
      <c r="E161" s="355"/>
      <c r="F161" s="355"/>
      <c r="G161" s="365" t="s">
        <v>203</v>
      </c>
      <c r="H161" s="355">
        <v>3</v>
      </c>
      <c r="I161" s="355"/>
      <c r="J161" s="366">
        <f xml:space="preserve"> SUM(H154:H161)</f>
        <v>24</v>
      </c>
      <c r="K161" s="350"/>
      <c r="L161" s="350">
        <f t="shared" si="2"/>
        <v>52.5</v>
      </c>
    </row>
    <row r="162" spans="2:12" x14ac:dyDescent="0.25">
      <c r="B162" s="350"/>
      <c r="C162" s="350"/>
      <c r="D162" s="350"/>
      <c r="E162" s="350"/>
      <c r="F162" s="350"/>
      <c r="G162" s="350"/>
      <c r="H162" s="350"/>
      <c r="I162" s="350"/>
      <c r="J162" s="351"/>
      <c r="K162" s="350"/>
      <c r="L162" s="350">
        <f t="shared" si="2"/>
        <v>0</v>
      </c>
    </row>
    <row r="163" spans="2:12" x14ac:dyDescent="0.25">
      <c r="B163" s="350"/>
      <c r="C163" s="350"/>
      <c r="D163" s="350"/>
      <c r="E163" s="350"/>
      <c r="F163" s="350"/>
      <c r="G163" s="350"/>
      <c r="H163" s="350"/>
      <c r="I163" s="350"/>
      <c r="J163" s="351"/>
      <c r="K163" s="350"/>
      <c r="L163" s="350">
        <f t="shared" si="2"/>
        <v>0</v>
      </c>
    </row>
    <row r="164" spans="2:12" x14ac:dyDescent="0.25">
      <c r="B164" s="350"/>
      <c r="C164" s="350" t="s">
        <v>232</v>
      </c>
      <c r="D164" s="350"/>
      <c r="E164" s="350"/>
      <c r="F164" s="350"/>
      <c r="G164" s="350"/>
      <c r="H164" s="350"/>
      <c r="I164" s="350"/>
      <c r="J164" s="351"/>
      <c r="K164" s="350"/>
      <c r="L164" s="350">
        <f t="shared" si="2"/>
        <v>0</v>
      </c>
    </row>
    <row r="165" spans="2:12" x14ac:dyDescent="0.25">
      <c r="B165" s="350"/>
      <c r="C165" s="350" t="s">
        <v>193</v>
      </c>
      <c r="D165" s="350"/>
      <c r="E165" s="350"/>
      <c r="F165" s="350"/>
      <c r="G165" s="350" t="s">
        <v>183</v>
      </c>
      <c r="H165" s="350">
        <v>6</v>
      </c>
      <c r="I165" s="350"/>
      <c r="J165" s="351"/>
      <c r="K165" s="350"/>
      <c r="L165" s="350">
        <f t="shared" si="2"/>
        <v>105</v>
      </c>
    </row>
    <row r="166" spans="2:12" x14ac:dyDescent="0.25">
      <c r="B166" s="350"/>
      <c r="C166" s="350"/>
      <c r="D166" s="350"/>
      <c r="E166" s="350"/>
      <c r="F166" s="350"/>
      <c r="G166" s="350" t="s">
        <v>186</v>
      </c>
      <c r="H166" s="350">
        <v>6</v>
      </c>
      <c r="I166" s="350"/>
      <c r="J166" s="351"/>
      <c r="K166" s="350"/>
      <c r="L166" s="350">
        <f t="shared" si="2"/>
        <v>105</v>
      </c>
    </row>
    <row r="167" spans="2:12" x14ac:dyDescent="0.25">
      <c r="B167" s="350"/>
      <c r="C167" s="355"/>
      <c r="D167" s="355"/>
      <c r="E167" s="355"/>
      <c r="F167" s="355"/>
      <c r="G167" s="355" t="s">
        <v>252</v>
      </c>
      <c r="H167" s="355">
        <v>6</v>
      </c>
      <c r="I167" s="355"/>
      <c r="J167" s="366">
        <f>H165+H166+H167</f>
        <v>18</v>
      </c>
      <c r="K167" s="350"/>
      <c r="L167" s="350">
        <f t="shared" si="2"/>
        <v>105</v>
      </c>
    </row>
    <row r="168" spans="2:12" x14ac:dyDescent="0.25">
      <c r="B168" s="350"/>
      <c r="C168" s="350"/>
      <c r="D168" s="350"/>
      <c r="E168" s="350"/>
      <c r="F168" s="350"/>
      <c r="G168" s="350"/>
      <c r="H168" s="350"/>
      <c r="I168" s="350"/>
      <c r="J168" s="351"/>
      <c r="K168" s="350"/>
      <c r="L168" s="350">
        <f t="shared" si="2"/>
        <v>0</v>
      </c>
    </row>
    <row r="169" spans="2:12" x14ac:dyDescent="0.25">
      <c r="B169" s="350"/>
      <c r="C169" s="350"/>
      <c r="D169" s="350"/>
      <c r="E169" s="350"/>
      <c r="F169" s="350"/>
      <c r="G169" s="350"/>
      <c r="H169" s="350"/>
      <c r="I169" s="350"/>
      <c r="J169" s="351"/>
      <c r="K169" s="350"/>
      <c r="L169" s="350">
        <f t="shared" si="2"/>
        <v>0</v>
      </c>
    </row>
    <row r="170" spans="2:12" x14ac:dyDescent="0.25">
      <c r="B170" s="350"/>
      <c r="C170" s="350" t="s">
        <v>244</v>
      </c>
      <c r="D170" s="350"/>
      <c r="E170" s="350"/>
      <c r="F170" s="350"/>
      <c r="G170" s="350"/>
      <c r="H170" s="350"/>
      <c r="I170" s="350"/>
      <c r="J170" s="351"/>
      <c r="K170" s="350"/>
      <c r="L170" s="350">
        <f t="shared" si="2"/>
        <v>0</v>
      </c>
    </row>
    <row r="171" spans="2:12" x14ac:dyDescent="0.25">
      <c r="B171" s="350"/>
      <c r="C171" s="350" t="s">
        <v>193</v>
      </c>
      <c r="D171" s="350"/>
      <c r="E171" s="350"/>
      <c r="F171" s="350"/>
      <c r="G171" s="350" t="s">
        <v>197</v>
      </c>
      <c r="H171" s="350">
        <v>10</v>
      </c>
      <c r="I171" s="350"/>
      <c r="J171" s="351"/>
      <c r="K171" s="350"/>
      <c r="L171" s="350">
        <f t="shared" si="2"/>
        <v>175</v>
      </c>
    </row>
    <row r="172" spans="2:12" x14ac:dyDescent="0.25">
      <c r="B172" s="350"/>
      <c r="C172" s="350"/>
      <c r="D172" s="350"/>
      <c r="E172" s="350"/>
      <c r="F172" s="350"/>
      <c r="G172" s="350" t="s">
        <v>181</v>
      </c>
      <c r="H172" s="350">
        <v>10</v>
      </c>
      <c r="I172" s="350"/>
      <c r="J172" s="351"/>
      <c r="K172" s="350"/>
      <c r="L172" s="350">
        <f t="shared" si="2"/>
        <v>175</v>
      </c>
    </row>
    <row r="173" spans="2:12" x14ac:dyDescent="0.25">
      <c r="B173" s="350"/>
      <c r="C173" s="355"/>
      <c r="D173" s="355"/>
      <c r="E173" s="355"/>
      <c r="F173" s="355"/>
      <c r="G173" s="355"/>
      <c r="H173" s="355"/>
      <c r="I173" s="355"/>
      <c r="J173" s="366">
        <f>H171+H172+H173</f>
        <v>20</v>
      </c>
      <c r="K173" s="350"/>
      <c r="L173" s="350">
        <f t="shared" si="2"/>
        <v>0</v>
      </c>
    </row>
    <row r="174" spans="2:12" x14ac:dyDescent="0.25">
      <c r="B174" s="350"/>
      <c r="C174" s="350"/>
      <c r="D174" s="350"/>
      <c r="E174" s="350"/>
      <c r="F174" s="350"/>
      <c r="G174" s="350"/>
      <c r="H174" s="350"/>
      <c r="I174" s="350"/>
      <c r="J174" s="351"/>
      <c r="K174" s="350"/>
      <c r="L174" s="350">
        <f t="shared" si="2"/>
        <v>0</v>
      </c>
    </row>
    <row r="175" spans="2:12" x14ac:dyDescent="0.25">
      <c r="B175" s="350"/>
      <c r="C175" s="350" t="s">
        <v>253</v>
      </c>
      <c r="D175" s="350"/>
      <c r="E175" s="350"/>
      <c r="F175" s="350"/>
      <c r="G175" s="350"/>
      <c r="H175" s="350"/>
      <c r="I175" s="350"/>
      <c r="J175" s="351"/>
      <c r="K175" s="350"/>
      <c r="L175" s="350">
        <f t="shared" si="2"/>
        <v>0</v>
      </c>
    </row>
    <row r="176" spans="2:12" x14ac:dyDescent="0.25">
      <c r="B176" s="350"/>
      <c r="C176" s="350" t="s">
        <v>193</v>
      </c>
      <c r="D176" s="350"/>
      <c r="E176" s="350"/>
      <c r="F176" s="350"/>
      <c r="G176" s="350" t="s">
        <v>254</v>
      </c>
      <c r="H176" s="350">
        <v>8</v>
      </c>
      <c r="I176" s="350"/>
      <c r="J176" s="351"/>
      <c r="K176" s="350"/>
      <c r="L176" s="350">
        <f t="shared" si="2"/>
        <v>140</v>
      </c>
    </row>
    <row r="177" spans="2:12" x14ac:dyDescent="0.25">
      <c r="B177" s="350"/>
      <c r="C177" s="350"/>
      <c r="D177" s="350"/>
      <c r="E177" s="350"/>
      <c r="F177" s="350"/>
      <c r="G177" s="350" t="s">
        <v>255</v>
      </c>
      <c r="H177" s="350">
        <v>8</v>
      </c>
      <c r="I177" s="350"/>
      <c r="J177" s="351"/>
      <c r="K177" s="350"/>
      <c r="L177" s="350">
        <f t="shared" si="2"/>
        <v>140</v>
      </c>
    </row>
    <row r="178" spans="2:12" x14ac:dyDescent="0.25">
      <c r="B178" s="350"/>
      <c r="C178" s="355"/>
      <c r="D178" s="355"/>
      <c r="E178" s="355"/>
      <c r="F178" s="355"/>
      <c r="G178" s="355"/>
      <c r="H178" s="355"/>
      <c r="I178" s="355"/>
      <c r="J178" s="366">
        <f>H176+H177+H178</f>
        <v>16</v>
      </c>
      <c r="K178" s="350"/>
      <c r="L178" s="350">
        <f t="shared" si="2"/>
        <v>0</v>
      </c>
    </row>
    <row r="179" spans="2:12" x14ac:dyDescent="0.25">
      <c r="B179" s="350"/>
      <c r="C179" s="350"/>
      <c r="D179" s="350"/>
      <c r="E179" s="350"/>
      <c r="F179" s="350"/>
      <c r="G179" s="350"/>
      <c r="H179" s="350"/>
      <c r="I179" s="350"/>
      <c r="J179" s="351"/>
      <c r="K179" s="350"/>
      <c r="L179" s="350">
        <f t="shared" si="2"/>
        <v>0</v>
      </c>
    </row>
    <row r="180" spans="2:12" x14ac:dyDescent="0.25">
      <c r="B180" s="350"/>
      <c r="C180" s="350"/>
      <c r="D180" s="350"/>
      <c r="E180" s="350"/>
      <c r="F180" s="350"/>
      <c r="G180" s="350"/>
      <c r="H180" s="350"/>
      <c r="I180" s="350"/>
      <c r="J180" s="351"/>
      <c r="K180" s="350"/>
      <c r="L180" s="350">
        <f t="shared" si="2"/>
        <v>0</v>
      </c>
    </row>
    <row r="181" spans="2:12" x14ac:dyDescent="0.25">
      <c r="B181" s="350"/>
      <c r="C181" s="350" t="s">
        <v>256</v>
      </c>
      <c r="D181" s="350"/>
      <c r="E181" s="350"/>
      <c r="F181" s="350"/>
      <c r="G181" s="350" t="s">
        <v>143</v>
      </c>
      <c r="H181" s="350">
        <v>7</v>
      </c>
      <c r="I181" s="350"/>
      <c r="J181" s="351"/>
      <c r="K181" s="350"/>
      <c r="L181" s="350">
        <f t="shared" si="2"/>
        <v>122.5</v>
      </c>
    </row>
    <row r="182" spans="2:12" x14ac:dyDescent="0.25">
      <c r="B182" s="350"/>
      <c r="C182" s="350"/>
      <c r="D182" s="350"/>
      <c r="E182" s="350"/>
      <c r="F182" s="350"/>
      <c r="G182" s="350" t="s">
        <v>257</v>
      </c>
      <c r="H182" s="350">
        <v>7</v>
      </c>
      <c r="I182" s="350"/>
      <c r="J182" s="351"/>
      <c r="K182" s="350"/>
      <c r="L182" s="350">
        <f t="shared" si="2"/>
        <v>122.5</v>
      </c>
    </row>
    <row r="183" spans="2:12" x14ac:dyDescent="0.25">
      <c r="B183" s="350"/>
      <c r="C183" s="350"/>
      <c r="D183" s="350"/>
      <c r="E183" s="350"/>
      <c r="F183" s="350"/>
      <c r="G183" s="350" t="s">
        <v>160</v>
      </c>
      <c r="H183" s="350">
        <v>7</v>
      </c>
      <c r="I183" s="350"/>
      <c r="J183" s="351"/>
      <c r="K183" s="350"/>
      <c r="L183" s="350">
        <f t="shared" si="2"/>
        <v>122.5</v>
      </c>
    </row>
    <row r="184" spans="2:12" x14ac:dyDescent="0.25">
      <c r="B184" s="350"/>
      <c r="C184" s="350"/>
      <c r="D184" s="350"/>
      <c r="E184" s="350"/>
      <c r="F184" s="350"/>
      <c r="G184" s="350" t="s">
        <v>144</v>
      </c>
      <c r="H184" s="350">
        <v>4</v>
      </c>
      <c r="I184" s="350"/>
      <c r="J184" s="351"/>
      <c r="K184" s="350"/>
      <c r="L184" s="350">
        <f t="shared" si="2"/>
        <v>70</v>
      </c>
    </row>
    <row r="185" spans="2:12" x14ac:dyDescent="0.25">
      <c r="B185" s="350"/>
      <c r="C185" s="350"/>
      <c r="D185" s="350"/>
      <c r="E185" s="350"/>
      <c r="F185" s="350"/>
      <c r="G185" s="350" t="s">
        <v>234</v>
      </c>
      <c r="H185" s="350">
        <v>4</v>
      </c>
      <c r="I185" s="350"/>
      <c r="J185" s="351"/>
      <c r="K185" s="350"/>
      <c r="L185" s="350">
        <f t="shared" si="2"/>
        <v>70</v>
      </c>
    </row>
    <row r="186" spans="2:12" x14ac:dyDescent="0.25">
      <c r="B186" s="350"/>
      <c r="C186" s="350"/>
      <c r="D186" s="350"/>
      <c r="E186" s="350"/>
      <c r="F186" s="350"/>
      <c r="G186" s="350" t="s">
        <v>163</v>
      </c>
      <c r="H186" s="350">
        <v>4</v>
      </c>
      <c r="I186" s="350"/>
      <c r="J186" s="351">
        <f>H186+H181+H182+H183+H184+H185</f>
        <v>33</v>
      </c>
      <c r="K186" s="350"/>
      <c r="L186" s="350">
        <f t="shared" si="2"/>
        <v>70</v>
      </c>
    </row>
    <row r="187" spans="2:12" x14ac:dyDescent="0.25">
      <c r="B187" s="350"/>
      <c r="C187" s="355"/>
      <c r="D187" s="355"/>
      <c r="E187" s="355"/>
      <c r="F187" s="355"/>
      <c r="G187" s="355"/>
      <c r="H187" s="355"/>
      <c r="I187" s="355"/>
      <c r="J187" s="366"/>
      <c r="K187" s="350"/>
      <c r="L187" s="350">
        <f t="shared" si="2"/>
        <v>0</v>
      </c>
    </row>
    <row r="188" spans="2:12" x14ac:dyDescent="0.25">
      <c r="B188" s="350"/>
      <c r="C188" s="350"/>
      <c r="D188" s="350"/>
      <c r="E188" s="350"/>
      <c r="F188" s="350"/>
      <c r="G188" s="350"/>
      <c r="H188" s="350"/>
      <c r="I188" s="350"/>
      <c r="J188" s="351"/>
      <c r="K188" s="350"/>
      <c r="L188" s="350">
        <f t="shared" si="2"/>
        <v>0</v>
      </c>
    </row>
    <row r="189" spans="2:12" x14ac:dyDescent="0.25">
      <c r="B189" s="350"/>
      <c r="C189" s="350" t="s">
        <v>258</v>
      </c>
      <c r="D189" s="350"/>
      <c r="E189" s="350"/>
      <c r="F189" s="350"/>
      <c r="G189" s="350" t="s">
        <v>185</v>
      </c>
      <c r="H189" s="350">
        <v>34</v>
      </c>
      <c r="I189" s="350"/>
      <c r="J189" s="351"/>
      <c r="K189" s="350"/>
      <c r="L189" s="350">
        <f t="shared" si="2"/>
        <v>595</v>
      </c>
    </row>
    <row r="190" spans="2:12" x14ac:dyDescent="0.25">
      <c r="B190" s="350"/>
      <c r="C190" s="355"/>
      <c r="D190" s="355"/>
      <c r="E190" s="355"/>
      <c r="F190" s="355"/>
      <c r="G190" s="355" t="s">
        <v>259</v>
      </c>
      <c r="H190" s="355">
        <v>4</v>
      </c>
      <c r="I190" s="355"/>
      <c r="J190" s="366">
        <f>H189+H190</f>
        <v>38</v>
      </c>
      <c r="K190" s="350"/>
      <c r="L190" s="350">
        <f t="shared" si="2"/>
        <v>70</v>
      </c>
    </row>
    <row r="191" spans="2:12" x14ac:dyDescent="0.25">
      <c r="B191" s="350"/>
      <c r="C191" s="350"/>
      <c r="D191" s="350"/>
      <c r="E191" s="350"/>
      <c r="F191" s="350"/>
      <c r="G191" s="350"/>
      <c r="H191" s="350"/>
      <c r="I191" s="350"/>
      <c r="J191" s="351"/>
      <c r="K191" s="350"/>
      <c r="L191" s="350">
        <f t="shared" si="2"/>
        <v>0</v>
      </c>
    </row>
    <row r="192" spans="2:12" x14ac:dyDescent="0.25">
      <c r="B192" s="350"/>
      <c r="C192" s="350"/>
      <c r="D192" s="350"/>
      <c r="E192" s="350"/>
      <c r="F192" s="350"/>
      <c r="G192" s="350"/>
      <c r="H192" s="350"/>
      <c r="I192" s="350"/>
      <c r="J192" s="351"/>
      <c r="K192" s="350"/>
      <c r="L192" s="350">
        <f t="shared" si="2"/>
        <v>0</v>
      </c>
    </row>
    <row r="193" spans="2:12" x14ac:dyDescent="0.25">
      <c r="B193" s="350"/>
      <c r="C193" s="350" t="s">
        <v>260</v>
      </c>
      <c r="D193" s="350"/>
      <c r="E193" s="350"/>
      <c r="F193" s="350" t="s">
        <v>261</v>
      </c>
      <c r="G193" s="350" t="s">
        <v>184</v>
      </c>
      <c r="H193" s="350">
        <v>5</v>
      </c>
      <c r="I193" s="350"/>
      <c r="J193" s="351"/>
      <c r="K193" s="350"/>
      <c r="L193" s="350">
        <f t="shared" si="2"/>
        <v>87.5</v>
      </c>
    </row>
    <row r="194" spans="2:12" x14ac:dyDescent="0.25">
      <c r="B194" s="350"/>
      <c r="C194" s="350" t="s">
        <v>262</v>
      </c>
      <c r="D194" s="350"/>
      <c r="E194" s="350"/>
      <c r="F194" s="350"/>
      <c r="G194" s="350" t="s">
        <v>188</v>
      </c>
      <c r="H194" s="350">
        <v>5</v>
      </c>
      <c r="I194" s="350"/>
      <c r="J194" s="351"/>
      <c r="K194" s="350"/>
      <c r="L194" s="350">
        <f t="shared" si="2"/>
        <v>87.5</v>
      </c>
    </row>
    <row r="195" spans="2:12" x14ac:dyDescent="0.25">
      <c r="B195" s="350"/>
      <c r="C195" s="350"/>
      <c r="D195" s="350"/>
      <c r="E195" s="350"/>
      <c r="F195" s="350" t="s">
        <v>263</v>
      </c>
      <c r="G195" s="350" t="s">
        <v>181</v>
      </c>
      <c r="H195" s="350">
        <v>5</v>
      </c>
      <c r="I195" s="350"/>
      <c r="J195" s="351"/>
      <c r="K195" s="350"/>
      <c r="L195" s="350">
        <f t="shared" si="2"/>
        <v>87.5</v>
      </c>
    </row>
    <row r="196" spans="2:12" x14ac:dyDescent="0.25">
      <c r="B196" s="350"/>
      <c r="C196" s="350"/>
      <c r="D196" s="350"/>
      <c r="E196" s="350"/>
      <c r="F196" s="350"/>
      <c r="G196" s="350" t="s">
        <v>182</v>
      </c>
      <c r="H196" s="350">
        <v>5</v>
      </c>
      <c r="I196" s="350"/>
      <c r="J196" s="351"/>
      <c r="K196" s="350"/>
      <c r="L196" s="350">
        <f t="shared" si="2"/>
        <v>87.5</v>
      </c>
    </row>
    <row r="197" spans="2:12" x14ac:dyDescent="0.25">
      <c r="B197" s="350"/>
      <c r="C197" s="350"/>
      <c r="D197" s="350"/>
      <c r="E197" s="350"/>
      <c r="F197" s="350" t="s">
        <v>175</v>
      </c>
      <c r="G197" s="350" t="s">
        <v>221</v>
      </c>
      <c r="H197" s="350">
        <v>5</v>
      </c>
      <c r="I197" s="350"/>
      <c r="J197" s="351"/>
      <c r="K197" s="350"/>
      <c r="L197" s="350">
        <f t="shared" si="2"/>
        <v>87.5</v>
      </c>
    </row>
    <row r="198" spans="2:12" x14ac:dyDescent="0.25">
      <c r="B198" s="350"/>
      <c r="C198" s="350"/>
      <c r="D198" s="350"/>
      <c r="E198" s="350"/>
      <c r="F198" s="350"/>
      <c r="G198" s="350" t="s">
        <v>211</v>
      </c>
      <c r="H198" s="350">
        <v>5</v>
      </c>
      <c r="I198" s="350"/>
      <c r="J198" s="351">
        <f>H198+H193+H194+H195+H196+H197</f>
        <v>30</v>
      </c>
      <c r="K198" s="350"/>
      <c r="L198" s="350">
        <f t="shared" si="2"/>
        <v>87.5</v>
      </c>
    </row>
    <row r="199" spans="2:12" x14ac:dyDescent="0.25">
      <c r="B199" s="350"/>
      <c r="C199" s="355"/>
      <c r="D199" s="355"/>
      <c r="E199" s="355"/>
      <c r="F199" s="355"/>
      <c r="G199" s="355"/>
      <c r="H199" s="355"/>
      <c r="I199" s="355"/>
      <c r="J199" s="366"/>
      <c r="K199" s="350"/>
      <c r="L199" s="350">
        <f t="shared" si="2"/>
        <v>0</v>
      </c>
    </row>
    <row r="200" spans="2:12" x14ac:dyDescent="0.25">
      <c r="B200" s="350"/>
      <c r="C200" s="350"/>
      <c r="D200" s="350"/>
      <c r="E200" s="350"/>
      <c r="F200" s="350"/>
      <c r="G200" s="350"/>
      <c r="H200" s="350"/>
      <c r="I200" s="350"/>
      <c r="J200" s="351"/>
      <c r="K200" s="350"/>
      <c r="L200" s="350">
        <f t="shared" si="2"/>
        <v>0</v>
      </c>
    </row>
    <row r="201" spans="2:12" x14ac:dyDescent="0.25">
      <c r="B201" s="350"/>
      <c r="C201" s="350"/>
      <c r="D201" s="350"/>
      <c r="E201" s="350"/>
      <c r="F201" s="350"/>
      <c r="G201" s="350"/>
      <c r="H201" s="350"/>
      <c r="I201" s="350"/>
      <c r="J201" s="351"/>
      <c r="K201" s="350"/>
      <c r="L201" s="350">
        <f t="shared" si="2"/>
        <v>0</v>
      </c>
    </row>
    <row r="202" spans="2:12" x14ac:dyDescent="0.25">
      <c r="B202" s="350"/>
      <c r="C202" s="369" t="s">
        <v>264</v>
      </c>
      <c r="D202" s="350"/>
      <c r="E202" s="350"/>
      <c r="F202" s="350"/>
      <c r="G202" s="350" t="s">
        <v>197</v>
      </c>
      <c r="H202" s="350">
        <v>18</v>
      </c>
      <c r="I202" s="350"/>
      <c r="J202" s="351"/>
      <c r="K202" s="350"/>
      <c r="L202" s="350">
        <f t="shared" si="2"/>
        <v>315</v>
      </c>
    </row>
    <row r="203" spans="2:12" x14ac:dyDescent="0.25">
      <c r="B203" s="350"/>
      <c r="C203" s="350"/>
      <c r="D203" s="350"/>
      <c r="E203" s="350"/>
      <c r="F203" s="350"/>
      <c r="G203" s="350" t="s">
        <v>187</v>
      </c>
      <c r="H203" s="350">
        <v>18</v>
      </c>
      <c r="I203" s="350"/>
      <c r="J203" s="351"/>
      <c r="K203" s="350"/>
      <c r="L203" s="350">
        <f t="shared" si="2"/>
        <v>315</v>
      </c>
    </row>
    <row r="204" spans="2:12" x14ac:dyDescent="0.25">
      <c r="B204" s="350"/>
      <c r="C204" s="350"/>
      <c r="D204" s="350"/>
      <c r="E204" s="350"/>
      <c r="F204" s="350"/>
      <c r="G204" s="350"/>
      <c r="H204" s="350"/>
      <c r="I204" s="350"/>
      <c r="J204" s="351"/>
      <c r="K204" s="350"/>
      <c r="L204" s="350">
        <f t="shared" si="2"/>
        <v>0</v>
      </c>
    </row>
    <row r="205" spans="2:12" x14ac:dyDescent="0.25">
      <c r="B205" s="350"/>
      <c r="C205" s="355"/>
      <c r="D205" s="355"/>
      <c r="E205" s="355"/>
      <c r="F205" s="355"/>
      <c r="G205" s="355"/>
      <c r="H205" s="355"/>
      <c r="I205" s="355"/>
      <c r="J205" s="366">
        <f>H203+H202+H204</f>
        <v>36</v>
      </c>
      <c r="K205" s="350"/>
      <c r="L205" s="350">
        <f t="shared" si="2"/>
        <v>0</v>
      </c>
    </row>
    <row r="206" spans="2:12" x14ac:dyDescent="0.25">
      <c r="B206" s="350"/>
      <c r="C206" s="363"/>
      <c r="D206" s="363"/>
      <c r="E206" s="363"/>
      <c r="F206" s="363"/>
      <c r="G206" s="363"/>
      <c r="H206" s="363"/>
      <c r="I206" s="363"/>
      <c r="J206" s="367"/>
      <c r="K206" s="350"/>
      <c r="L206" s="350">
        <f t="shared" si="2"/>
        <v>0</v>
      </c>
    </row>
    <row r="207" spans="2:12" x14ac:dyDescent="0.25">
      <c r="B207" s="350"/>
      <c r="C207" s="363"/>
      <c r="D207" s="363"/>
      <c r="E207" s="363"/>
      <c r="F207" s="363"/>
      <c r="G207" s="363"/>
      <c r="H207" s="363"/>
      <c r="I207" s="363"/>
      <c r="J207" s="367"/>
      <c r="K207" s="350"/>
      <c r="L207" s="350">
        <f t="shared" si="2"/>
        <v>0</v>
      </c>
    </row>
    <row r="208" spans="2:12" x14ac:dyDescent="0.25">
      <c r="B208" s="350"/>
      <c r="C208" s="368" t="s">
        <v>265</v>
      </c>
      <c r="D208" s="363"/>
      <c r="E208" s="363"/>
      <c r="F208" s="363"/>
      <c r="G208" s="363" t="s">
        <v>186</v>
      </c>
      <c r="H208" s="363">
        <v>8</v>
      </c>
      <c r="I208" s="363"/>
      <c r="J208" s="367"/>
      <c r="K208" s="350"/>
      <c r="L208" s="350">
        <f t="shared" ref="L208:L225" si="3">H208*17.5</f>
        <v>140</v>
      </c>
    </row>
    <row r="209" spans="2:12" x14ac:dyDescent="0.25">
      <c r="B209" s="350"/>
      <c r="C209" s="363"/>
      <c r="D209" s="363"/>
      <c r="E209" s="363"/>
      <c r="F209" s="363"/>
      <c r="G209" s="363" t="s">
        <v>192</v>
      </c>
      <c r="H209" s="363">
        <v>8</v>
      </c>
      <c r="I209" s="363"/>
      <c r="J209" s="367"/>
      <c r="K209" s="350"/>
      <c r="L209" s="350">
        <f t="shared" si="3"/>
        <v>140</v>
      </c>
    </row>
    <row r="210" spans="2:12" x14ac:dyDescent="0.25">
      <c r="B210" s="350"/>
      <c r="C210" s="363"/>
      <c r="D210" s="363"/>
      <c r="E210" s="363"/>
      <c r="F210" s="363"/>
      <c r="G210" s="363" t="s">
        <v>182</v>
      </c>
      <c r="H210" s="363">
        <v>8</v>
      </c>
      <c r="I210" s="363"/>
      <c r="J210" s="367"/>
      <c r="K210" s="350"/>
      <c r="L210" s="350">
        <f t="shared" si="3"/>
        <v>140</v>
      </c>
    </row>
    <row r="211" spans="2:12" x14ac:dyDescent="0.25">
      <c r="B211" s="350"/>
      <c r="C211" s="363"/>
      <c r="D211" s="363"/>
      <c r="E211" s="363"/>
      <c r="F211" s="363"/>
      <c r="G211" s="332" t="s">
        <v>266</v>
      </c>
      <c r="H211" s="332">
        <v>8</v>
      </c>
      <c r="I211" s="363"/>
      <c r="J211" s="367"/>
      <c r="K211" s="350"/>
      <c r="L211" s="350">
        <f t="shared" si="3"/>
        <v>140</v>
      </c>
    </row>
    <row r="212" spans="2:12" x14ac:dyDescent="0.25">
      <c r="B212" s="350"/>
      <c r="C212" s="363"/>
      <c r="D212" s="363"/>
      <c r="E212" s="363"/>
      <c r="F212" s="363"/>
      <c r="G212" s="332" t="s">
        <v>172</v>
      </c>
      <c r="H212" s="332">
        <v>8</v>
      </c>
      <c r="I212" s="363"/>
      <c r="J212" s="367"/>
      <c r="K212" s="350"/>
      <c r="L212" s="350">
        <f t="shared" si="3"/>
        <v>140</v>
      </c>
    </row>
    <row r="213" spans="2:12" x14ac:dyDescent="0.25">
      <c r="B213" s="350"/>
      <c r="C213" s="363"/>
      <c r="D213" s="363"/>
      <c r="E213" s="363"/>
      <c r="F213" s="363"/>
      <c r="G213" s="332" t="s">
        <v>229</v>
      </c>
      <c r="H213" s="332">
        <v>8</v>
      </c>
      <c r="I213" s="363"/>
      <c r="J213" s="367"/>
      <c r="K213" s="350"/>
      <c r="L213" s="350">
        <f t="shared" si="3"/>
        <v>140</v>
      </c>
    </row>
    <row r="214" spans="2:12" x14ac:dyDescent="0.25">
      <c r="B214" s="350"/>
      <c r="C214" s="363"/>
      <c r="D214" s="363"/>
      <c r="E214" s="363"/>
      <c r="F214" s="363"/>
      <c r="G214" s="332" t="s">
        <v>267</v>
      </c>
      <c r="H214" s="332">
        <v>8</v>
      </c>
      <c r="I214" s="363"/>
      <c r="J214" s="367"/>
      <c r="K214" s="350"/>
      <c r="L214" s="350">
        <f t="shared" si="3"/>
        <v>140</v>
      </c>
    </row>
    <row r="215" spans="2:12" x14ac:dyDescent="0.25">
      <c r="B215" s="355"/>
      <c r="C215" s="355"/>
      <c r="D215" s="355"/>
      <c r="E215" s="355"/>
      <c r="F215" s="355"/>
      <c r="G215" s="365" t="s">
        <v>268</v>
      </c>
      <c r="H215" s="355">
        <v>8</v>
      </c>
      <c r="I215" s="355"/>
      <c r="J215" s="366">
        <f>SUM(H208:H215)</f>
        <v>64</v>
      </c>
      <c r="K215" s="350"/>
      <c r="L215" s="350">
        <f t="shared" si="3"/>
        <v>140</v>
      </c>
    </row>
    <row r="216" spans="2:12" x14ac:dyDescent="0.25">
      <c r="B216" s="350"/>
      <c r="C216" s="363"/>
      <c r="D216" s="363"/>
      <c r="E216" s="363"/>
      <c r="F216" s="363"/>
      <c r="G216" s="363"/>
      <c r="H216" s="363"/>
      <c r="I216" s="363"/>
      <c r="J216" s="367"/>
      <c r="K216" s="350"/>
      <c r="L216" s="350">
        <f t="shared" si="3"/>
        <v>0</v>
      </c>
    </row>
    <row r="217" spans="2:12" x14ac:dyDescent="0.25">
      <c r="B217" s="350"/>
      <c r="C217" s="363" t="s">
        <v>269</v>
      </c>
      <c r="D217" s="363"/>
      <c r="E217" s="363"/>
      <c r="F217" s="363"/>
      <c r="G217" s="332" t="s">
        <v>187</v>
      </c>
      <c r="H217" s="332">
        <v>4</v>
      </c>
      <c r="I217" s="363"/>
      <c r="J217" s="367"/>
      <c r="K217" s="350"/>
      <c r="L217" s="350">
        <f t="shared" si="3"/>
        <v>70</v>
      </c>
    </row>
    <row r="218" spans="2:12" x14ac:dyDescent="0.25">
      <c r="B218" s="350"/>
      <c r="C218" s="363"/>
      <c r="D218" s="363"/>
      <c r="E218" s="363"/>
      <c r="F218" s="363"/>
      <c r="G218" s="332" t="s">
        <v>185</v>
      </c>
      <c r="H218" s="332">
        <v>4</v>
      </c>
      <c r="I218" s="363"/>
      <c r="J218" s="367"/>
      <c r="K218" s="350"/>
      <c r="L218" s="350">
        <f t="shared" si="3"/>
        <v>70</v>
      </c>
    </row>
    <row r="219" spans="2:12" x14ac:dyDescent="0.25">
      <c r="B219" s="350"/>
      <c r="C219" s="363"/>
      <c r="D219" s="363"/>
      <c r="E219" s="363"/>
      <c r="F219" s="363"/>
      <c r="G219" s="332" t="s">
        <v>181</v>
      </c>
      <c r="H219" s="332">
        <v>4</v>
      </c>
      <c r="I219" s="363"/>
      <c r="J219" s="367"/>
      <c r="K219" s="350"/>
      <c r="L219" s="350">
        <f t="shared" si="3"/>
        <v>70</v>
      </c>
    </row>
    <row r="220" spans="2:12" x14ac:dyDescent="0.25">
      <c r="B220" s="350"/>
      <c r="C220" s="363"/>
      <c r="D220" s="363"/>
      <c r="E220" s="363"/>
      <c r="F220" s="363"/>
      <c r="G220" s="332" t="s">
        <v>222</v>
      </c>
      <c r="H220" s="332">
        <v>4</v>
      </c>
      <c r="I220" s="363"/>
      <c r="J220" s="367"/>
      <c r="K220" s="350"/>
      <c r="L220" s="350">
        <f t="shared" si="3"/>
        <v>70</v>
      </c>
    </row>
    <row r="221" spans="2:12" x14ac:dyDescent="0.25">
      <c r="B221" s="350"/>
      <c r="C221" s="363"/>
      <c r="D221" s="363"/>
      <c r="E221" s="363"/>
      <c r="F221" s="363"/>
      <c r="G221" s="332" t="s">
        <v>270</v>
      </c>
      <c r="H221" s="332">
        <v>4</v>
      </c>
      <c r="I221" s="363"/>
      <c r="J221" s="367"/>
      <c r="K221" s="350"/>
      <c r="L221" s="350">
        <f t="shared" si="3"/>
        <v>70</v>
      </c>
    </row>
    <row r="222" spans="2:12" x14ac:dyDescent="0.25">
      <c r="B222" s="350"/>
      <c r="C222" s="363"/>
      <c r="D222" s="363"/>
      <c r="E222" s="363"/>
      <c r="F222" s="363"/>
      <c r="G222" s="332" t="s">
        <v>184</v>
      </c>
      <c r="H222" s="332">
        <v>4</v>
      </c>
      <c r="I222" s="363"/>
      <c r="J222" s="367"/>
      <c r="K222" s="350"/>
      <c r="L222" s="350">
        <f t="shared" si="3"/>
        <v>70</v>
      </c>
    </row>
    <row r="223" spans="2:12" x14ac:dyDescent="0.25">
      <c r="B223" s="350"/>
      <c r="C223" s="363"/>
      <c r="D223" s="363"/>
      <c r="E223" s="363"/>
      <c r="F223" s="363"/>
      <c r="G223" s="332" t="s">
        <v>150</v>
      </c>
      <c r="H223" s="332">
        <v>4</v>
      </c>
      <c r="I223" s="363"/>
      <c r="J223" s="367"/>
      <c r="K223" s="350"/>
      <c r="L223" s="350">
        <f t="shared" si="3"/>
        <v>70</v>
      </c>
    </row>
    <row r="224" spans="2:12" x14ac:dyDescent="0.25">
      <c r="B224" s="350"/>
      <c r="C224" s="363"/>
      <c r="D224" s="363"/>
      <c r="E224" s="363"/>
      <c r="F224" s="363"/>
      <c r="G224" s="332" t="s">
        <v>271</v>
      </c>
      <c r="H224" s="332">
        <v>4</v>
      </c>
      <c r="I224" s="363"/>
      <c r="J224" s="367"/>
      <c r="K224" s="350"/>
      <c r="L224" s="350">
        <f t="shared" si="3"/>
        <v>70</v>
      </c>
    </row>
    <row r="225" spans="2:12" x14ac:dyDescent="0.25">
      <c r="B225" s="350"/>
      <c r="C225" s="350"/>
      <c r="D225" s="350"/>
      <c r="E225" s="350"/>
      <c r="F225" s="350"/>
      <c r="G225" s="332" t="s">
        <v>188</v>
      </c>
      <c r="H225" s="332">
        <v>4</v>
      </c>
      <c r="I225" s="350"/>
      <c r="J225" s="351"/>
      <c r="K225" s="350"/>
      <c r="L225" s="350">
        <f t="shared" si="3"/>
        <v>70</v>
      </c>
    </row>
    <row r="226" spans="2:12" x14ac:dyDescent="0.25">
      <c r="B226" s="355"/>
      <c r="C226" s="355"/>
      <c r="D226" s="355"/>
      <c r="E226" s="355"/>
      <c r="F226" s="355"/>
      <c r="G226" s="365"/>
      <c r="H226" s="355"/>
      <c r="I226" s="355"/>
      <c r="J226" s="366">
        <f>+SUM(H217:H225)</f>
        <v>36</v>
      </c>
      <c r="K226" s="350"/>
      <c r="L226" s="350"/>
    </row>
    <row r="227" spans="2:12" x14ac:dyDescent="0.25">
      <c r="B227" s="350"/>
      <c r="C227" s="350"/>
      <c r="D227" s="350"/>
      <c r="E227" s="350"/>
      <c r="F227" s="350"/>
      <c r="G227" s="332"/>
      <c r="H227" s="350"/>
      <c r="I227" s="350"/>
      <c r="J227" s="351"/>
      <c r="K227" s="350"/>
      <c r="L227" s="350"/>
    </row>
    <row r="228" spans="2:12" ht="15.75" thickBot="1" x14ac:dyDescent="0.3">
      <c r="B228" s="350"/>
      <c r="D228" s="350"/>
      <c r="E228" s="350"/>
      <c r="F228" s="350"/>
      <c r="G228" s="332"/>
      <c r="H228" s="350"/>
      <c r="I228" s="350"/>
      <c r="J228" s="351"/>
      <c r="K228" s="350"/>
      <c r="L228" s="350"/>
    </row>
    <row r="229" spans="2:12" ht="16.5" thickBot="1" x14ac:dyDescent="0.3">
      <c r="B229" s="350"/>
      <c r="C229" s="350"/>
      <c r="D229" s="350"/>
      <c r="E229" s="374" t="s">
        <v>272</v>
      </c>
      <c r="G229" s="350"/>
      <c r="H229" s="350"/>
      <c r="I229" s="350"/>
      <c r="J229" s="375">
        <f>SUM(J23:J228)</f>
        <v>865</v>
      </c>
      <c r="K229" s="350"/>
      <c r="L229" s="350"/>
    </row>
    <row r="230" spans="2:12" ht="15.75" thickBot="1" x14ac:dyDescent="0.3">
      <c r="B230" s="376"/>
      <c r="C230" s="376"/>
      <c r="D230" s="376"/>
      <c r="E230" s="376"/>
      <c r="F230" s="376"/>
      <c r="G230" s="376"/>
      <c r="H230" s="376"/>
      <c r="I230" s="377"/>
      <c r="J230" s="378"/>
      <c r="K230" s="379"/>
    </row>
    <row r="231" spans="2:12" ht="21.75" thickBot="1" x14ac:dyDescent="0.4">
      <c r="I231" s="1"/>
      <c r="J231" s="1"/>
      <c r="K231" s="380"/>
    </row>
    <row r="232" spans="2:12" x14ac:dyDescent="0.25">
      <c r="F232" s="381" t="s">
        <v>273</v>
      </c>
      <c r="G232" s="382"/>
      <c r="I232" s="1"/>
      <c r="J232" s="1"/>
      <c r="L232" s="3"/>
    </row>
    <row r="233" spans="2:12" x14ac:dyDescent="0.25">
      <c r="I233" s="1"/>
      <c r="J233" s="1"/>
      <c r="L233" s="383"/>
    </row>
    <row r="234" spans="2:12" x14ac:dyDescent="0.25">
      <c r="F234" t="s">
        <v>274</v>
      </c>
      <c r="G234" t="s">
        <v>275</v>
      </c>
      <c r="H234" t="s">
        <v>124</v>
      </c>
      <c r="I234" s="1"/>
      <c r="J234" s="1"/>
      <c r="L234" s="383"/>
    </row>
    <row r="235" spans="2:12" ht="23.25" x14ac:dyDescent="0.35">
      <c r="F235" s="384">
        <v>1155</v>
      </c>
      <c r="G235" s="385">
        <v>17.5</v>
      </c>
      <c r="H235" s="386">
        <f>F235*17.5</f>
        <v>20212.5</v>
      </c>
      <c r="I235" s="1"/>
      <c r="J235" s="1"/>
      <c r="L235" s="38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K6" sqref="K6"/>
    </sheetView>
  </sheetViews>
  <sheetFormatPr defaultRowHeight="15" x14ac:dyDescent="0.25"/>
  <cols>
    <col min="1" max="1" width="10.140625" customWidth="1"/>
    <col min="3" max="3" width="13.42578125" customWidth="1"/>
    <col min="5" max="5" width="12.5703125" bestFit="1" customWidth="1"/>
    <col min="6" max="6" width="11" bestFit="1" customWidth="1"/>
    <col min="7" max="8" width="12.5703125" bestFit="1" customWidth="1"/>
    <col min="9" max="9" width="14.85546875" style="396" bestFit="1" customWidth="1"/>
    <col min="10" max="10" width="10.5703125" bestFit="1" customWidth="1"/>
  </cols>
  <sheetData>
    <row r="1" spans="1:16" s="1" customFormat="1" ht="18.600000000000001" customHeight="1" x14ac:dyDescent="0.4">
      <c r="A1" s="9"/>
      <c r="B1" s="400" t="s">
        <v>0</v>
      </c>
      <c r="C1" s="400"/>
      <c r="D1" s="400"/>
      <c r="E1" s="400"/>
      <c r="F1" s="400"/>
      <c r="G1" s="400"/>
      <c r="H1" s="400"/>
      <c r="I1" s="387"/>
      <c r="J1" s="2"/>
    </row>
    <row r="2" spans="1:16" s="1" customFormat="1" ht="15.75" x14ac:dyDescent="0.3">
      <c r="A2" s="9"/>
      <c r="B2" s="10"/>
      <c r="C2" s="10"/>
      <c r="D2" s="10"/>
      <c r="E2" s="11"/>
      <c r="F2" s="11"/>
      <c r="G2" s="11"/>
      <c r="H2" s="9" t="s">
        <v>1</v>
      </c>
      <c r="I2" s="388" t="s">
        <v>32</v>
      </c>
    </row>
    <row r="3" spans="1:16" s="1" customFormat="1" ht="17.25" thickBot="1" x14ac:dyDescent="0.4">
      <c r="A3" s="9"/>
      <c r="B3" s="12"/>
      <c r="C3" s="12"/>
      <c r="D3" s="10"/>
      <c r="E3" s="11"/>
      <c r="F3" s="11"/>
      <c r="G3" s="11"/>
      <c r="H3" s="11"/>
      <c r="I3" s="387"/>
    </row>
    <row r="4" spans="1:16" s="6" customFormat="1" ht="75" customHeight="1" thickBot="1" x14ac:dyDescent="0.35">
      <c r="A4" s="23"/>
      <c r="B4" s="24"/>
      <c r="C4" s="25" t="s">
        <v>2</v>
      </c>
      <c r="D4" s="26" t="s">
        <v>33</v>
      </c>
      <c r="E4" s="27" t="s">
        <v>3</v>
      </c>
      <c r="F4" s="28" t="s">
        <v>4</v>
      </c>
      <c r="G4" s="28" t="s">
        <v>5</v>
      </c>
      <c r="H4" s="29" t="s">
        <v>6</v>
      </c>
      <c r="I4" s="389" t="s">
        <v>7</v>
      </c>
      <c r="J4" s="5"/>
      <c r="M4" s="6" t="s">
        <v>16</v>
      </c>
      <c r="O4" s="6" t="s">
        <v>18</v>
      </c>
    </row>
    <row r="5" spans="1:16" s="1" customFormat="1" ht="50.25" customHeight="1" x14ac:dyDescent="0.3">
      <c r="A5" s="30"/>
      <c r="B5" s="409" t="s">
        <v>7</v>
      </c>
      <c r="C5" s="31" t="s">
        <v>28</v>
      </c>
      <c r="D5" s="32">
        <v>1</v>
      </c>
      <c r="E5" s="33">
        <f>O5</f>
        <v>688.51333333333332</v>
      </c>
      <c r="F5" s="33">
        <f>E5*8.5%</f>
        <v>58.523633333333336</v>
      </c>
      <c r="G5" s="33">
        <f>E5*24.2%</f>
        <v>166.62022666666667</v>
      </c>
      <c r="H5" s="34">
        <f>F5+G5+E5</f>
        <v>913.65719333333334</v>
      </c>
      <c r="I5" s="390" t="s">
        <v>26</v>
      </c>
      <c r="J5" s="3"/>
      <c r="M5" s="8">
        <v>4131.08</v>
      </c>
      <c r="N5" s="1">
        <v>6</v>
      </c>
      <c r="O5" s="1">
        <f>M5/N5</f>
        <v>688.51333333333332</v>
      </c>
    </row>
    <row r="6" spans="1:16" s="1" customFormat="1" ht="50.25" customHeight="1" x14ac:dyDescent="0.3">
      <c r="A6" s="30"/>
      <c r="B6" s="410"/>
      <c r="C6" s="31" t="s">
        <v>27</v>
      </c>
      <c r="D6" s="32">
        <v>0.5</v>
      </c>
      <c r="E6" s="33">
        <f>E5/2</f>
        <v>344.25666666666666</v>
      </c>
      <c r="F6" s="33">
        <f>E6*8.5%</f>
        <v>29.261816666666668</v>
      </c>
      <c r="G6" s="33">
        <f>E6*24.2%</f>
        <v>83.310113333333334</v>
      </c>
      <c r="H6" s="34">
        <f>F6+G6+E6</f>
        <v>456.82859666666667</v>
      </c>
      <c r="I6" s="390"/>
      <c r="J6" s="3"/>
    </row>
    <row r="7" spans="1:16" s="1" customFormat="1" ht="30" x14ac:dyDescent="0.3">
      <c r="A7" s="35"/>
      <c r="B7" s="411"/>
      <c r="C7" s="31" t="s">
        <v>29</v>
      </c>
      <c r="D7" s="36">
        <v>1</v>
      </c>
      <c r="E7" s="33">
        <f>O5</f>
        <v>688.51333333333332</v>
      </c>
      <c r="F7" s="33">
        <f t="shared" ref="F7:F13" si="0">E7*8.5%</f>
        <v>58.523633333333336</v>
      </c>
      <c r="G7" s="33">
        <f t="shared" ref="G7:G13" si="1">E7*24.2%</f>
        <v>166.62022666666667</v>
      </c>
      <c r="H7" s="34">
        <f t="shared" ref="H7:H13" si="2">F7+G7+E7</f>
        <v>913.65719333333334</v>
      </c>
      <c r="I7" s="391">
        <f>E5+E6+E7</f>
        <v>1721.2833333333333</v>
      </c>
      <c r="J7" s="4"/>
      <c r="O7" s="1">
        <v>2.5</v>
      </c>
      <c r="P7" s="1">
        <f>N7*O7</f>
        <v>0</v>
      </c>
    </row>
    <row r="8" spans="1:16" s="1" customFormat="1" ht="75" customHeight="1" x14ac:dyDescent="0.3">
      <c r="A8" s="397" t="s">
        <v>17</v>
      </c>
      <c r="B8" s="404" t="s">
        <v>14</v>
      </c>
      <c r="C8" s="37" t="s">
        <v>31</v>
      </c>
      <c r="D8" s="38">
        <v>1</v>
      </c>
      <c r="E8" s="37">
        <f>O5</f>
        <v>688.51333333333332</v>
      </c>
      <c r="F8" s="37">
        <f t="shared" si="0"/>
        <v>58.523633333333336</v>
      </c>
      <c r="G8" s="37">
        <f t="shared" si="1"/>
        <v>166.62022666666667</v>
      </c>
      <c r="H8" s="39">
        <f t="shared" si="2"/>
        <v>913.65719333333334</v>
      </c>
      <c r="I8" s="392" t="s">
        <v>23</v>
      </c>
    </row>
    <row r="9" spans="1:16" s="1" customFormat="1" ht="15.75" x14ac:dyDescent="0.3">
      <c r="A9" s="398"/>
      <c r="B9" s="405"/>
      <c r="C9" s="40"/>
      <c r="D9" s="41"/>
      <c r="E9" s="40"/>
      <c r="F9" s="40"/>
      <c r="G9" s="40"/>
      <c r="H9" s="42"/>
      <c r="I9" s="393"/>
    </row>
    <row r="10" spans="1:16" s="1" customFormat="1" ht="15.75" x14ac:dyDescent="0.3">
      <c r="A10" s="398"/>
      <c r="B10" s="406"/>
      <c r="C10" s="43"/>
      <c r="D10" s="32"/>
      <c r="E10" s="44"/>
      <c r="F10" s="44"/>
      <c r="G10" s="44"/>
      <c r="H10" s="45"/>
      <c r="I10" s="393"/>
      <c r="M10" s="7">
        <v>5085.18</v>
      </c>
      <c r="N10">
        <f>M10/6</f>
        <v>847.53000000000009</v>
      </c>
      <c r="O10"/>
    </row>
    <row r="11" spans="1:16" s="1" customFormat="1" ht="15.75" x14ac:dyDescent="0.3">
      <c r="A11" s="398"/>
      <c r="B11" s="46"/>
      <c r="C11" s="47"/>
      <c r="D11" s="32"/>
      <c r="E11" s="44"/>
      <c r="F11" s="44"/>
      <c r="G11" s="44"/>
      <c r="H11" s="47"/>
      <c r="I11" s="391">
        <f>E13+E12+E11+E10+E9+E8+E14</f>
        <v>2409.7966666666666</v>
      </c>
      <c r="M11"/>
      <c r="N11"/>
      <c r="O11"/>
    </row>
    <row r="12" spans="1:16" s="1" customFormat="1" ht="32.450000000000003" customHeight="1" x14ac:dyDescent="0.3">
      <c r="A12" s="398"/>
      <c r="B12" s="407" t="s">
        <v>15</v>
      </c>
      <c r="C12" s="33" t="s">
        <v>19</v>
      </c>
      <c r="D12" s="28">
        <v>1</v>
      </c>
      <c r="E12" s="33">
        <f>O5</f>
        <v>688.51333333333332</v>
      </c>
      <c r="F12" s="33">
        <f t="shared" si="0"/>
        <v>58.523633333333336</v>
      </c>
      <c r="G12" s="33">
        <f t="shared" si="1"/>
        <v>166.62022666666667</v>
      </c>
      <c r="H12" s="34">
        <f t="shared" si="2"/>
        <v>913.65719333333334</v>
      </c>
      <c r="I12" s="391"/>
      <c r="M12"/>
      <c r="N12" t="s">
        <v>24</v>
      </c>
      <c r="O12">
        <f>N10*2.5</f>
        <v>2118.8250000000003</v>
      </c>
    </row>
    <row r="13" spans="1:16" s="1" customFormat="1" ht="45" x14ac:dyDescent="0.3">
      <c r="A13" s="399"/>
      <c r="B13" s="408"/>
      <c r="C13" s="33" t="s">
        <v>20</v>
      </c>
      <c r="D13" s="28">
        <v>1</v>
      </c>
      <c r="E13" s="33">
        <f>O5</f>
        <v>688.51333333333332</v>
      </c>
      <c r="F13" s="33">
        <f t="shared" si="0"/>
        <v>58.523633333333336</v>
      </c>
      <c r="G13" s="33">
        <f t="shared" si="1"/>
        <v>166.62022666666667</v>
      </c>
      <c r="H13" s="34">
        <f t="shared" si="2"/>
        <v>913.65719333333334</v>
      </c>
      <c r="I13" s="391" t="s">
        <v>30</v>
      </c>
      <c r="M13"/>
      <c r="N13" t="s">
        <v>25</v>
      </c>
      <c r="O13" s="8">
        <f>M10-O12</f>
        <v>2966.355</v>
      </c>
    </row>
    <row r="14" spans="1:16" s="1" customFormat="1" ht="30" x14ac:dyDescent="0.3">
      <c r="A14" s="48"/>
      <c r="B14" s="49" t="s">
        <v>21</v>
      </c>
      <c r="C14" s="34" t="s">
        <v>22</v>
      </c>
      <c r="D14" s="27">
        <v>0.5</v>
      </c>
      <c r="E14" s="33">
        <f>O5/2</f>
        <v>344.25666666666666</v>
      </c>
      <c r="F14" s="33">
        <f t="shared" ref="F14" si="3">E14*8.5%</f>
        <v>29.261816666666668</v>
      </c>
      <c r="G14" s="33">
        <f t="shared" ref="G14" si="4">E14*24.2%</f>
        <v>83.310113333333334</v>
      </c>
      <c r="H14" s="34">
        <f t="shared" ref="H14" si="5">F14+G14+E14</f>
        <v>456.82859666666667</v>
      </c>
      <c r="I14" s="391"/>
      <c r="M14"/>
      <c r="N14"/>
      <c r="O14">
        <f>SUM(O12:O13)</f>
        <v>5085.18</v>
      </c>
    </row>
    <row r="15" spans="1:16" s="1" customFormat="1" ht="22.5" x14ac:dyDescent="0.45">
      <c r="A15" s="50"/>
      <c r="B15" s="51" t="s">
        <v>8</v>
      </c>
      <c r="C15" s="52"/>
      <c r="D15" s="53">
        <f>SUM(D5:D14)</f>
        <v>6</v>
      </c>
      <c r="E15" s="54">
        <f>SUM(E5:E14)</f>
        <v>4131.08</v>
      </c>
      <c r="F15" s="54">
        <f>SUM(F5:F14)</f>
        <v>351.14180000000005</v>
      </c>
      <c r="G15" s="54">
        <f>SUM(G5:G14)</f>
        <v>999.72136</v>
      </c>
      <c r="H15" s="54">
        <f>SUM(H5:H14)</f>
        <v>5481.9431599999998</v>
      </c>
      <c r="I15" s="394">
        <f>I11+I7</f>
        <v>4131.08</v>
      </c>
      <c r="M15"/>
      <c r="N15"/>
      <c r="O15"/>
    </row>
    <row r="16" spans="1:16" s="1" customFormat="1" ht="18" x14ac:dyDescent="0.35">
      <c r="A16" s="9"/>
      <c r="B16" s="14"/>
      <c r="C16" s="15"/>
      <c r="D16" s="16"/>
      <c r="E16" s="17"/>
      <c r="F16" s="17"/>
      <c r="G16" s="17"/>
      <c r="H16" s="17"/>
      <c r="I16" s="387"/>
    </row>
    <row r="17" spans="1:9" s="1" customFormat="1" ht="18" x14ac:dyDescent="0.35">
      <c r="A17" s="9"/>
      <c r="B17" s="14"/>
      <c r="C17" s="15"/>
      <c r="D17" s="16"/>
      <c r="E17" s="17"/>
      <c r="F17" s="17"/>
      <c r="G17" s="17"/>
      <c r="H17" s="17"/>
      <c r="I17" s="387"/>
    </row>
    <row r="18" spans="1:9" s="1" customFormat="1" x14ac:dyDescent="0.25">
      <c r="A18" s="9"/>
      <c r="B18" s="9"/>
      <c r="C18" s="9"/>
      <c r="D18" s="9"/>
      <c r="E18" s="9"/>
      <c r="F18" s="9"/>
      <c r="G18" s="9"/>
      <c r="H18" s="9"/>
      <c r="I18" s="387"/>
    </row>
    <row r="19" spans="1:9" s="1" customFormat="1" ht="15.75" x14ac:dyDescent="0.3">
      <c r="A19" s="9"/>
      <c r="B19" s="9"/>
      <c r="C19" s="18" t="s">
        <v>9</v>
      </c>
      <c r="D19" s="401"/>
      <c r="E19" s="401"/>
      <c r="F19" s="9"/>
      <c r="G19" s="9"/>
      <c r="H19" s="9"/>
      <c r="I19" s="387"/>
    </row>
    <row r="20" spans="1:9" s="1" customFormat="1" ht="45" x14ac:dyDescent="0.3">
      <c r="A20" s="9"/>
      <c r="B20" s="13" t="s">
        <v>10</v>
      </c>
      <c r="C20" s="19">
        <f>E15</f>
        <v>4131.08</v>
      </c>
      <c r="D20" s="402"/>
      <c r="E20" s="402"/>
      <c r="F20" s="9"/>
      <c r="G20" s="9"/>
      <c r="H20" s="9"/>
      <c r="I20" s="387"/>
    </row>
    <row r="21" spans="1:9" s="1" customFormat="1" ht="60" x14ac:dyDescent="0.3">
      <c r="A21" s="9"/>
      <c r="B21" s="13" t="s">
        <v>11</v>
      </c>
      <c r="C21" s="19">
        <f>M5</f>
        <v>4131.08</v>
      </c>
      <c r="D21" s="402"/>
      <c r="E21" s="402"/>
      <c r="F21" s="9"/>
      <c r="G21" s="9"/>
      <c r="H21" s="9"/>
      <c r="I21" s="387"/>
    </row>
    <row r="22" spans="1:9" s="1" customFormat="1" ht="33" x14ac:dyDescent="0.35">
      <c r="A22" s="9"/>
      <c r="B22" s="20" t="s">
        <v>12</v>
      </c>
      <c r="C22" s="21">
        <f>C21-C20</f>
        <v>0</v>
      </c>
      <c r="D22" s="403"/>
      <c r="E22" s="403"/>
      <c r="F22" s="22" t="s">
        <v>13</v>
      </c>
      <c r="G22" s="9"/>
      <c r="H22" s="9"/>
      <c r="I22" s="387"/>
    </row>
    <row r="23" spans="1:9" s="1" customFormat="1" x14ac:dyDescent="0.25">
      <c r="I23" s="395"/>
    </row>
    <row r="24" spans="1:9" s="1" customFormat="1" x14ac:dyDescent="0.25">
      <c r="I24" s="395"/>
    </row>
    <row r="25" spans="1:9" s="1" customFormat="1" x14ac:dyDescent="0.25">
      <c r="I25" s="395"/>
    </row>
    <row r="26" spans="1:9" s="1" customFormat="1" x14ac:dyDescent="0.25">
      <c r="I26" s="395"/>
    </row>
    <row r="27" spans="1:9" s="1" customFormat="1" x14ac:dyDescent="0.25">
      <c r="I27" s="395"/>
    </row>
    <row r="28" spans="1:9" s="1" customFormat="1" x14ac:dyDescent="0.25">
      <c r="I28" s="395"/>
    </row>
    <row r="29" spans="1:9" s="1" customFormat="1" x14ac:dyDescent="0.25">
      <c r="I29" s="395"/>
    </row>
    <row r="30" spans="1:9" s="1" customFormat="1" x14ac:dyDescent="0.25">
      <c r="I30" s="395"/>
    </row>
    <row r="31" spans="1:9" s="1" customFormat="1" x14ac:dyDescent="0.25">
      <c r="I31" s="395"/>
    </row>
    <row r="32" spans="1:9" s="1" customFormat="1" x14ac:dyDescent="0.25">
      <c r="I32" s="395"/>
    </row>
    <row r="33" spans="9:9" s="1" customFormat="1" x14ac:dyDescent="0.25">
      <c r="I33" s="395"/>
    </row>
    <row r="34" spans="9:9" s="1" customFormat="1" x14ac:dyDescent="0.25">
      <c r="I34" s="395"/>
    </row>
    <row r="35" spans="9:9" s="1" customFormat="1" x14ac:dyDescent="0.25">
      <c r="I35" s="395"/>
    </row>
    <row r="36" spans="9:9" s="1" customFormat="1" x14ac:dyDescent="0.25">
      <c r="I36" s="395"/>
    </row>
    <row r="37" spans="9:9" s="1" customFormat="1" x14ac:dyDescent="0.25">
      <c r="I37" s="395"/>
    </row>
    <row r="38" spans="9:9" s="1" customFormat="1" x14ac:dyDescent="0.25">
      <c r="I38" s="395"/>
    </row>
    <row r="39" spans="9:9" s="1" customFormat="1" x14ac:dyDescent="0.25">
      <c r="I39" s="395"/>
    </row>
    <row r="40" spans="9:9" s="1" customFormat="1" x14ac:dyDescent="0.25">
      <c r="I40" s="395"/>
    </row>
    <row r="41" spans="9:9" s="1" customFormat="1" x14ac:dyDescent="0.25">
      <c r="I41" s="395"/>
    </row>
    <row r="42" spans="9:9" s="1" customFormat="1" x14ac:dyDescent="0.25">
      <c r="I42" s="395"/>
    </row>
    <row r="43" spans="9:9" s="1" customFormat="1" x14ac:dyDescent="0.25">
      <c r="I43" s="395"/>
    </row>
    <row r="44" spans="9:9" s="1" customFormat="1" x14ac:dyDescent="0.25">
      <c r="I44" s="395"/>
    </row>
    <row r="45" spans="9:9" s="1" customFormat="1" x14ac:dyDescent="0.25">
      <c r="I45" s="395"/>
    </row>
    <row r="46" spans="9:9" s="1" customFormat="1" x14ac:dyDescent="0.25">
      <c r="I46" s="395"/>
    </row>
  </sheetData>
  <mergeCells count="9">
    <mergeCell ref="D22:E22"/>
    <mergeCell ref="B8:B10"/>
    <mergeCell ref="B12:B13"/>
    <mergeCell ref="B5:B7"/>
    <mergeCell ref="A8:A13"/>
    <mergeCell ref="B1:H1"/>
    <mergeCell ref="D19:E19"/>
    <mergeCell ref="D20:E20"/>
    <mergeCell ref="D21:E2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J8" sqref="J8"/>
    </sheetView>
  </sheetViews>
  <sheetFormatPr defaultRowHeight="15" x14ac:dyDescent="0.25"/>
  <sheetData>
    <row r="3" spans="2:9" ht="15.75" x14ac:dyDescent="0.3">
      <c r="B3" s="412" t="s">
        <v>34</v>
      </c>
      <c r="C3" s="412"/>
      <c r="D3" s="412"/>
      <c r="E3" s="412"/>
      <c r="F3" s="412"/>
      <c r="G3" s="412"/>
      <c r="H3" s="412"/>
      <c r="I3" s="412"/>
    </row>
    <row r="4" spans="2:9" ht="15.75" x14ac:dyDescent="0.3">
      <c r="B4" s="55"/>
      <c r="C4" s="55"/>
      <c r="D4" s="55"/>
      <c r="E4" s="55"/>
      <c r="F4" s="56"/>
      <c r="G4" s="57" t="s">
        <v>35</v>
      </c>
      <c r="H4" s="58"/>
      <c r="I4" s="58">
        <f>F25</f>
        <v>2790.5</v>
      </c>
    </row>
    <row r="5" spans="2:9" ht="16.5" x14ac:dyDescent="0.35">
      <c r="B5" s="59" t="s">
        <v>36</v>
      </c>
      <c r="C5" s="59"/>
      <c r="D5" s="60"/>
      <c r="E5" s="60"/>
      <c r="F5" s="60"/>
      <c r="G5" s="60"/>
      <c r="H5" s="60"/>
      <c r="I5" s="60"/>
    </row>
    <row r="6" spans="2:9" ht="71.25" x14ac:dyDescent="0.3">
      <c r="B6" s="61"/>
      <c r="C6" s="61" t="s">
        <v>2</v>
      </c>
      <c r="D6" s="62" t="s">
        <v>37</v>
      </c>
      <c r="E6" s="63" t="s">
        <v>38</v>
      </c>
      <c r="F6" s="62" t="s">
        <v>3</v>
      </c>
      <c r="G6" s="62" t="s">
        <v>39</v>
      </c>
      <c r="H6" s="62" t="s">
        <v>40</v>
      </c>
      <c r="I6" s="62" t="s">
        <v>6</v>
      </c>
    </row>
    <row r="7" spans="2:9" ht="18" x14ac:dyDescent="0.35">
      <c r="B7" s="413" t="s">
        <v>41</v>
      </c>
      <c r="C7" s="413"/>
      <c r="D7" s="413"/>
      <c r="E7" s="413"/>
      <c r="F7" s="413"/>
      <c r="G7" s="413"/>
      <c r="H7" s="413"/>
      <c r="I7" s="413"/>
    </row>
    <row r="8" spans="2:9" ht="57" x14ac:dyDescent="0.3">
      <c r="B8" s="64" t="s">
        <v>42</v>
      </c>
      <c r="C8" s="65" t="s">
        <v>43</v>
      </c>
      <c r="D8" s="62">
        <v>10</v>
      </c>
      <c r="E8" s="63">
        <v>14.5</v>
      </c>
      <c r="F8" s="66">
        <f>D8*E8</f>
        <v>145</v>
      </c>
      <c r="G8" s="62">
        <f>F8*8.5%</f>
        <v>12.325000000000001</v>
      </c>
      <c r="H8" s="62">
        <f>F8*24.2%</f>
        <v>35.089999999999996</v>
      </c>
      <c r="I8" s="62">
        <f>F8+G8+H8</f>
        <v>192.41499999999999</v>
      </c>
    </row>
    <row r="9" spans="2:9" ht="57" x14ac:dyDescent="0.3">
      <c r="B9" s="64" t="s">
        <v>42</v>
      </c>
      <c r="C9" s="65" t="s">
        <v>44</v>
      </c>
      <c r="D9" s="62">
        <v>5</v>
      </c>
      <c r="E9" s="63">
        <v>14.5</v>
      </c>
      <c r="F9" s="66">
        <f t="shared" ref="F9:F23" si="0">D9*E9</f>
        <v>72.5</v>
      </c>
      <c r="G9" s="62">
        <f t="shared" ref="G9:G23" si="1">F9*8.5%</f>
        <v>6.1625000000000005</v>
      </c>
      <c r="H9" s="62">
        <f t="shared" ref="H9:H23" si="2">F9*24.2%</f>
        <v>17.544999999999998</v>
      </c>
      <c r="I9" s="62">
        <f t="shared" ref="I9:I23" si="3">F9+G9+H9</f>
        <v>96.207499999999996</v>
      </c>
    </row>
    <row r="10" spans="2:9" ht="57" x14ac:dyDescent="0.3">
      <c r="B10" s="64" t="s">
        <v>42</v>
      </c>
      <c r="C10" s="65" t="s">
        <v>45</v>
      </c>
      <c r="D10" s="62">
        <v>5</v>
      </c>
      <c r="E10" s="63">
        <v>14.5</v>
      </c>
      <c r="F10" s="66">
        <f>D10*E10</f>
        <v>72.5</v>
      </c>
      <c r="G10" s="62">
        <f>F10*8.5%</f>
        <v>6.1625000000000005</v>
      </c>
      <c r="H10" s="62">
        <f>F10*24.2%</f>
        <v>17.544999999999998</v>
      </c>
      <c r="I10" s="62">
        <f>F10+G10+H10</f>
        <v>96.207499999999996</v>
      </c>
    </row>
    <row r="11" spans="2:9" ht="39" x14ac:dyDescent="0.3">
      <c r="B11" s="67" t="s">
        <v>46</v>
      </c>
      <c r="C11" s="65" t="s">
        <v>44</v>
      </c>
      <c r="D11" s="62">
        <v>9</v>
      </c>
      <c r="E11" s="63">
        <v>14.5</v>
      </c>
      <c r="F11" s="66">
        <f t="shared" si="0"/>
        <v>130.5</v>
      </c>
      <c r="G11" s="62">
        <f t="shared" si="1"/>
        <v>11.092500000000001</v>
      </c>
      <c r="H11" s="62">
        <f t="shared" si="2"/>
        <v>31.581</v>
      </c>
      <c r="I11" s="62">
        <f t="shared" si="3"/>
        <v>173.17349999999999</v>
      </c>
    </row>
    <row r="12" spans="2:9" ht="39" x14ac:dyDescent="0.3">
      <c r="B12" s="67" t="s">
        <v>46</v>
      </c>
      <c r="C12" s="65" t="s">
        <v>45</v>
      </c>
      <c r="D12" s="62">
        <v>14</v>
      </c>
      <c r="E12" s="63">
        <v>14.5</v>
      </c>
      <c r="F12" s="66">
        <f t="shared" si="0"/>
        <v>203</v>
      </c>
      <c r="G12" s="62">
        <f t="shared" si="1"/>
        <v>17.255000000000003</v>
      </c>
      <c r="H12" s="62">
        <f t="shared" si="2"/>
        <v>49.125999999999998</v>
      </c>
      <c r="I12" s="62">
        <f t="shared" si="3"/>
        <v>269.38099999999997</v>
      </c>
    </row>
    <row r="13" spans="2:9" ht="39" x14ac:dyDescent="0.3">
      <c r="B13" s="67" t="s">
        <v>46</v>
      </c>
      <c r="C13" s="65" t="s">
        <v>43</v>
      </c>
      <c r="D13" s="62">
        <v>5</v>
      </c>
      <c r="E13" s="63">
        <v>14.5</v>
      </c>
      <c r="F13" s="66">
        <f t="shared" si="0"/>
        <v>72.5</v>
      </c>
      <c r="G13" s="62">
        <f t="shared" si="1"/>
        <v>6.1625000000000005</v>
      </c>
      <c r="H13" s="62">
        <f t="shared" si="2"/>
        <v>17.544999999999998</v>
      </c>
      <c r="I13" s="62">
        <f t="shared" si="3"/>
        <v>96.207499999999996</v>
      </c>
    </row>
    <row r="14" spans="2:9" ht="39" x14ac:dyDescent="0.3">
      <c r="B14" s="67" t="s">
        <v>47</v>
      </c>
      <c r="C14" s="65" t="s">
        <v>45</v>
      </c>
      <c r="D14" s="62">
        <v>20</v>
      </c>
      <c r="E14" s="63">
        <v>14.5</v>
      </c>
      <c r="F14" s="66">
        <f t="shared" si="0"/>
        <v>290</v>
      </c>
      <c r="G14" s="62">
        <f t="shared" si="1"/>
        <v>24.650000000000002</v>
      </c>
      <c r="H14" s="62">
        <f t="shared" si="2"/>
        <v>70.179999999999993</v>
      </c>
      <c r="I14" s="62">
        <f t="shared" si="3"/>
        <v>384.83</v>
      </c>
    </row>
    <row r="15" spans="2:9" ht="39" x14ac:dyDescent="0.3">
      <c r="B15" s="67" t="s">
        <v>47</v>
      </c>
      <c r="C15" s="65" t="s">
        <v>48</v>
      </c>
      <c r="D15" s="62">
        <v>20</v>
      </c>
      <c r="E15" s="63">
        <v>14.5</v>
      </c>
      <c r="F15" s="66">
        <f t="shared" si="0"/>
        <v>290</v>
      </c>
      <c r="G15" s="62">
        <f t="shared" si="1"/>
        <v>24.650000000000002</v>
      </c>
      <c r="H15" s="62">
        <f t="shared" si="2"/>
        <v>70.179999999999993</v>
      </c>
      <c r="I15" s="62">
        <f t="shared" si="3"/>
        <v>384.83</v>
      </c>
    </row>
    <row r="16" spans="2:9" ht="39" x14ac:dyDescent="0.3">
      <c r="B16" s="67" t="s">
        <v>47</v>
      </c>
      <c r="C16" s="65" t="s">
        <v>44</v>
      </c>
      <c r="D16" s="62">
        <v>20</v>
      </c>
      <c r="E16" s="63">
        <v>14.5</v>
      </c>
      <c r="F16" s="66">
        <f t="shared" si="0"/>
        <v>290</v>
      </c>
      <c r="G16" s="62">
        <f t="shared" si="1"/>
        <v>24.650000000000002</v>
      </c>
      <c r="H16" s="62">
        <f t="shared" si="2"/>
        <v>70.179999999999993</v>
      </c>
      <c r="I16" s="62">
        <f t="shared" si="3"/>
        <v>384.83</v>
      </c>
    </row>
    <row r="17" spans="2:9" ht="39" x14ac:dyDescent="0.3">
      <c r="B17" s="67" t="s">
        <v>47</v>
      </c>
      <c r="C17" s="65" t="s">
        <v>43</v>
      </c>
      <c r="D17" s="62">
        <v>20</v>
      </c>
      <c r="E17" s="63">
        <v>14.5</v>
      </c>
      <c r="F17" s="66">
        <f t="shared" si="0"/>
        <v>290</v>
      </c>
      <c r="G17" s="62">
        <f t="shared" si="1"/>
        <v>24.650000000000002</v>
      </c>
      <c r="H17" s="62">
        <f t="shared" si="2"/>
        <v>70.179999999999993</v>
      </c>
      <c r="I17" s="62">
        <f t="shared" si="3"/>
        <v>384.83</v>
      </c>
    </row>
    <row r="18" spans="2:9" ht="57" x14ac:dyDescent="0.3">
      <c r="B18" s="64" t="s">
        <v>49</v>
      </c>
      <c r="C18" s="65" t="s">
        <v>50</v>
      </c>
      <c r="D18" s="62">
        <v>24</v>
      </c>
      <c r="E18" s="63">
        <v>12.5</v>
      </c>
      <c r="F18" s="66">
        <f t="shared" si="0"/>
        <v>300</v>
      </c>
      <c r="G18" s="62">
        <f t="shared" si="1"/>
        <v>25.500000000000004</v>
      </c>
      <c r="H18" s="62">
        <f t="shared" si="2"/>
        <v>72.599999999999994</v>
      </c>
      <c r="I18" s="62">
        <f t="shared" si="3"/>
        <v>398.1</v>
      </c>
    </row>
    <row r="19" spans="2:9" ht="156.75" x14ac:dyDescent="0.3">
      <c r="B19" s="64" t="s">
        <v>51</v>
      </c>
      <c r="C19" s="65" t="s">
        <v>52</v>
      </c>
      <c r="D19" s="62">
        <v>10</v>
      </c>
      <c r="E19" s="63">
        <v>12.5</v>
      </c>
      <c r="F19" s="68">
        <f t="shared" si="0"/>
        <v>125</v>
      </c>
      <c r="G19" s="62">
        <f t="shared" si="1"/>
        <v>10.625</v>
      </c>
      <c r="H19" s="62">
        <f t="shared" si="2"/>
        <v>30.25</v>
      </c>
      <c r="I19" s="62">
        <f t="shared" si="3"/>
        <v>165.875</v>
      </c>
    </row>
    <row r="20" spans="2:9" ht="156.75" x14ac:dyDescent="0.3">
      <c r="B20" s="64" t="s">
        <v>51</v>
      </c>
      <c r="C20" s="65" t="s">
        <v>53</v>
      </c>
      <c r="D20" s="62">
        <v>10</v>
      </c>
      <c r="E20" s="63">
        <v>12.5</v>
      </c>
      <c r="F20" s="68">
        <f t="shared" si="0"/>
        <v>125</v>
      </c>
      <c r="G20" s="62">
        <f t="shared" si="1"/>
        <v>10.625</v>
      </c>
      <c r="H20" s="62">
        <f t="shared" si="2"/>
        <v>30.25</v>
      </c>
      <c r="I20" s="62">
        <f t="shared" si="3"/>
        <v>165.875</v>
      </c>
    </row>
    <row r="21" spans="2:9" ht="156.75" x14ac:dyDescent="0.3">
      <c r="B21" s="64" t="s">
        <v>51</v>
      </c>
      <c r="C21" s="65" t="s">
        <v>54</v>
      </c>
      <c r="D21" s="62">
        <v>10</v>
      </c>
      <c r="E21" s="63">
        <v>12.5</v>
      </c>
      <c r="F21" s="68">
        <f t="shared" si="0"/>
        <v>125</v>
      </c>
      <c r="G21" s="62">
        <f t="shared" si="1"/>
        <v>10.625</v>
      </c>
      <c r="H21" s="62">
        <f t="shared" si="2"/>
        <v>30.25</v>
      </c>
      <c r="I21" s="62">
        <f t="shared" si="3"/>
        <v>165.875</v>
      </c>
    </row>
    <row r="22" spans="2:9" ht="156.75" x14ac:dyDescent="0.3">
      <c r="B22" s="64" t="s">
        <v>51</v>
      </c>
      <c r="C22" s="65" t="s">
        <v>55</v>
      </c>
      <c r="D22" s="62">
        <v>10</v>
      </c>
      <c r="E22" s="63">
        <v>12.5</v>
      </c>
      <c r="F22" s="68">
        <f t="shared" si="0"/>
        <v>125</v>
      </c>
      <c r="G22" s="62">
        <f t="shared" si="1"/>
        <v>10.625</v>
      </c>
      <c r="H22" s="62">
        <f t="shared" si="2"/>
        <v>30.25</v>
      </c>
      <c r="I22" s="62">
        <f t="shared" si="3"/>
        <v>165.875</v>
      </c>
    </row>
    <row r="23" spans="2:9" ht="156.75" x14ac:dyDescent="0.3">
      <c r="B23" s="64" t="s">
        <v>51</v>
      </c>
      <c r="C23" s="65" t="s">
        <v>50</v>
      </c>
      <c r="D23" s="62">
        <v>10</v>
      </c>
      <c r="E23" s="63">
        <v>12.5</v>
      </c>
      <c r="F23" s="68">
        <f t="shared" si="0"/>
        <v>125</v>
      </c>
      <c r="G23" s="62">
        <f t="shared" si="1"/>
        <v>10.625</v>
      </c>
      <c r="H23" s="62">
        <f t="shared" si="2"/>
        <v>30.25</v>
      </c>
      <c r="I23" s="62">
        <f t="shared" si="3"/>
        <v>165.875</v>
      </c>
    </row>
    <row r="24" spans="2:9" ht="18" x14ac:dyDescent="0.35">
      <c r="B24" s="69" t="s">
        <v>8</v>
      </c>
      <c r="C24" s="61"/>
      <c r="D24" s="61">
        <f>SUM(D8:D23)</f>
        <v>202</v>
      </c>
      <c r="E24" s="61"/>
      <c r="F24" s="58">
        <f>SUM(F8:F23)</f>
        <v>2781</v>
      </c>
      <c r="G24" s="62">
        <f>F25*8.5%</f>
        <v>237.19250000000002</v>
      </c>
      <c r="H24" s="62">
        <f>F25*24.2%</f>
        <v>675.30099999999993</v>
      </c>
      <c r="I24" s="62">
        <f>F25+G24+H24</f>
        <v>3702.9935</v>
      </c>
    </row>
    <row r="25" spans="2:9" ht="18" x14ac:dyDescent="0.35">
      <c r="B25" s="70"/>
      <c r="C25" s="71"/>
      <c r="D25" s="72"/>
      <c r="E25" s="73"/>
      <c r="F25" s="62">
        <v>2790.5</v>
      </c>
      <c r="G25" s="74"/>
      <c r="H25" s="74"/>
      <c r="I25" s="75">
        <v>3703</v>
      </c>
    </row>
  </sheetData>
  <mergeCells count="2">
    <mergeCell ref="B3:I3"/>
    <mergeCell ref="B7:I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M4" sqref="M4"/>
    </sheetView>
  </sheetViews>
  <sheetFormatPr defaultRowHeight="15" x14ac:dyDescent="0.25"/>
  <sheetData>
    <row r="2" spans="2:13" ht="16.5" x14ac:dyDescent="0.3">
      <c r="D2" s="107"/>
      <c r="E2" s="76"/>
      <c r="F2" s="77" t="s">
        <v>56</v>
      </c>
      <c r="G2" s="55"/>
      <c r="H2" s="55"/>
      <c r="I2" s="78"/>
      <c r="J2" s="58"/>
      <c r="K2" s="58" t="s">
        <v>57</v>
      </c>
      <c r="L2" s="58"/>
      <c r="M2" s="71"/>
    </row>
    <row r="3" spans="2:13" ht="71.25" x14ac:dyDescent="0.3">
      <c r="B3" s="79" t="s">
        <v>58</v>
      </c>
      <c r="C3" s="80" t="s">
        <v>2</v>
      </c>
      <c r="D3" s="81" t="s">
        <v>59</v>
      </c>
      <c r="E3" s="82" t="s">
        <v>38</v>
      </c>
      <c r="F3" s="83" t="s">
        <v>3</v>
      </c>
      <c r="G3" s="84" t="s">
        <v>4</v>
      </c>
      <c r="H3" s="84" t="s">
        <v>5</v>
      </c>
      <c r="I3" s="84" t="s">
        <v>60</v>
      </c>
      <c r="J3" s="80" t="s">
        <v>61</v>
      </c>
    </row>
    <row r="4" spans="2:13" ht="409.6" x14ac:dyDescent="0.35">
      <c r="B4" s="85" t="s">
        <v>62</v>
      </c>
      <c r="C4" s="86"/>
      <c r="D4" s="87"/>
      <c r="E4" s="88"/>
      <c r="F4" s="89"/>
      <c r="G4" s="90"/>
      <c r="H4" s="90"/>
      <c r="I4" s="90"/>
      <c r="J4" s="91" t="s">
        <v>63</v>
      </c>
    </row>
    <row r="5" spans="2:13" ht="135" x14ac:dyDescent="0.3">
      <c r="B5" s="85"/>
      <c r="C5" s="92" t="s">
        <v>64</v>
      </c>
      <c r="D5" s="93">
        <v>70</v>
      </c>
      <c r="E5" s="86">
        <v>14.5</v>
      </c>
      <c r="F5" s="94">
        <f t="shared" ref="F5:F11" si="0">E5*D5</f>
        <v>1015</v>
      </c>
      <c r="G5" s="95">
        <f t="shared" ref="G5:G6" si="1">F5*8.5%</f>
        <v>86.275000000000006</v>
      </c>
      <c r="H5" s="95">
        <f t="shared" ref="H5:H6" si="2">F5*24.2%</f>
        <v>245.63</v>
      </c>
      <c r="I5" s="95">
        <f t="shared" ref="I5:I11" si="3">SUM(G5:H5)</f>
        <v>331.90499999999997</v>
      </c>
      <c r="J5" s="96">
        <f>F5+I5</f>
        <v>1346.905</v>
      </c>
    </row>
    <row r="6" spans="2:13" ht="327.75" x14ac:dyDescent="0.3">
      <c r="B6" s="97" t="s">
        <v>65</v>
      </c>
      <c r="C6" s="80" t="s">
        <v>66</v>
      </c>
      <c r="D6" s="98">
        <v>10</v>
      </c>
      <c r="E6" s="99">
        <v>14.5</v>
      </c>
      <c r="F6" s="100">
        <f t="shared" si="0"/>
        <v>145</v>
      </c>
      <c r="G6" s="84">
        <f t="shared" si="1"/>
        <v>12.325000000000001</v>
      </c>
      <c r="H6" s="84">
        <f t="shared" si="2"/>
        <v>35.089999999999996</v>
      </c>
      <c r="I6" s="84">
        <f t="shared" si="3"/>
        <v>47.414999999999999</v>
      </c>
      <c r="J6" s="96">
        <f>F6+I6</f>
        <v>192.41499999999999</v>
      </c>
    </row>
    <row r="7" spans="2:13" ht="327.75" x14ac:dyDescent="0.3">
      <c r="B7" s="97" t="s">
        <v>65</v>
      </c>
      <c r="C7" s="80" t="s">
        <v>67</v>
      </c>
      <c r="D7" s="98">
        <v>31</v>
      </c>
      <c r="E7" s="99">
        <v>14.5</v>
      </c>
      <c r="F7" s="100">
        <f t="shared" si="0"/>
        <v>449.5</v>
      </c>
      <c r="G7" s="84">
        <f>F7*8.5%</f>
        <v>38.207500000000003</v>
      </c>
      <c r="H7" s="84">
        <f>F7*24.2%</f>
        <v>108.779</v>
      </c>
      <c r="I7" s="84">
        <f t="shared" si="3"/>
        <v>146.98650000000001</v>
      </c>
      <c r="J7" s="96">
        <f>F7+I7</f>
        <v>596.48649999999998</v>
      </c>
    </row>
    <row r="8" spans="2:13" ht="228" x14ac:dyDescent="0.35">
      <c r="B8" s="97" t="s">
        <v>68</v>
      </c>
      <c r="C8" s="80" t="s">
        <v>69</v>
      </c>
      <c r="D8" s="101">
        <v>45</v>
      </c>
      <c r="E8" s="99">
        <v>14.5</v>
      </c>
      <c r="F8" s="102">
        <f t="shared" si="0"/>
        <v>652.5</v>
      </c>
      <c r="G8" s="84">
        <f>F8*8.5%</f>
        <v>55.462500000000006</v>
      </c>
      <c r="H8" s="84">
        <f>F8*24.2%</f>
        <v>157.905</v>
      </c>
      <c r="I8" s="84">
        <f t="shared" si="3"/>
        <v>213.36750000000001</v>
      </c>
      <c r="J8" s="96">
        <f>F8+I8</f>
        <v>865.86750000000006</v>
      </c>
    </row>
    <row r="9" spans="2:13" ht="327.75" x14ac:dyDescent="0.3">
      <c r="B9" s="97" t="s">
        <v>65</v>
      </c>
      <c r="C9" s="103" t="s">
        <v>70</v>
      </c>
      <c r="D9" s="98">
        <v>45</v>
      </c>
      <c r="E9" s="99">
        <v>14.5</v>
      </c>
      <c r="F9" s="100">
        <f t="shared" si="0"/>
        <v>652.5</v>
      </c>
      <c r="G9" s="84">
        <f>F9*8.5%</f>
        <v>55.462500000000006</v>
      </c>
      <c r="H9" s="84">
        <f>F9*24.2%</f>
        <v>157.905</v>
      </c>
      <c r="I9" s="84">
        <f t="shared" si="3"/>
        <v>213.36750000000001</v>
      </c>
      <c r="J9" s="96">
        <f t="shared" ref="J9" si="4">F9+I9</f>
        <v>865.86750000000006</v>
      </c>
    </row>
    <row r="10" spans="2:13" ht="327.75" x14ac:dyDescent="0.35">
      <c r="B10" s="97" t="s">
        <v>65</v>
      </c>
      <c r="C10" s="80" t="s">
        <v>71</v>
      </c>
      <c r="D10" s="98">
        <v>42</v>
      </c>
      <c r="E10" s="99">
        <v>14.5</v>
      </c>
      <c r="F10" s="102">
        <f t="shared" si="0"/>
        <v>609</v>
      </c>
      <c r="G10" s="84">
        <f>F10*8.5%</f>
        <v>51.765000000000001</v>
      </c>
      <c r="H10" s="84">
        <f>F10*24.2%</f>
        <v>147.37799999999999</v>
      </c>
      <c r="I10" s="84">
        <f t="shared" si="3"/>
        <v>199.14299999999997</v>
      </c>
      <c r="J10" s="96">
        <f>F10+I10</f>
        <v>808.14300000000003</v>
      </c>
    </row>
    <row r="11" spans="2:13" ht="327.75" x14ac:dyDescent="0.3">
      <c r="B11" s="97" t="s">
        <v>65</v>
      </c>
      <c r="C11" s="80" t="s">
        <v>72</v>
      </c>
      <c r="D11" s="98">
        <v>27</v>
      </c>
      <c r="E11" s="99">
        <v>14.5</v>
      </c>
      <c r="F11" s="100">
        <f t="shared" si="0"/>
        <v>391.5</v>
      </c>
      <c r="G11" s="84">
        <f>F11*8.5%</f>
        <v>33.277500000000003</v>
      </c>
      <c r="H11" s="84">
        <f>F11*24.2%</f>
        <v>94.742999999999995</v>
      </c>
      <c r="I11" s="84">
        <f t="shared" si="3"/>
        <v>128.0205</v>
      </c>
      <c r="J11" s="96">
        <f t="shared" ref="J11" si="5">F11+I11</f>
        <v>519.52049999999997</v>
      </c>
    </row>
    <row r="12" spans="2:13" ht="16.5" x14ac:dyDescent="0.3">
      <c r="B12" s="104"/>
      <c r="C12" s="105"/>
      <c r="D12" s="106">
        <f>SUM(D5:D11)</f>
        <v>270</v>
      </c>
      <c r="E12" s="100">
        <f>SUM(E11:E11)</f>
        <v>14.5</v>
      </c>
      <c r="F12" s="100">
        <f>SUM(F5:F11)</f>
        <v>3915</v>
      </c>
      <c r="G12" s="100">
        <f t="shared" ref="G12:I12" si="6">SUM(G5:G11)</f>
        <v>332.77499999999998</v>
      </c>
      <c r="H12" s="100">
        <f t="shared" si="6"/>
        <v>947.42999999999984</v>
      </c>
      <c r="I12" s="100">
        <f t="shared" si="6"/>
        <v>1280.2050000000002</v>
      </c>
      <c r="J12" s="100">
        <f>SUM(J5:J11)</f>
        <v>5195.2049999999999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M13" sqref="M13"/>
    </sheetView>
  </sheetViews>
  <sheetFormatPr defaultRowHeight="15" x14ac:dyDescent="0.25"/>
  <sheetData>
    <row r="2" spans="2:10" ht="19.5" x14ac:dyDescent="0.4">
      <c r="C2" s="108"/>
      <c r="D2" s="109"/>
      <c r="F2" s="110"/>
      <c r="G2" s="111" t="s">
        <v>32</v>
      </c>
      <c r="H2" s="55"/>
    </row>
    <row r="3" spans="2:10" ht="16.5" x14ac:dyDescent="0.35">
      <c r="E3" s="77" t="s">
        <v>73</v>
      </c>
      <c r="F3" s="110"/>
      <c r="G3" s="112"/>
      <c r="H3" s="55"/>
    </row>
    <row r="4" spans="2:10" ht="16.5" x14ac:dyDescent="0.35">
      <c r="C4" s="108"/>
      <c r="E4" s="110"/>
      <c r="F4" s="110"/>
      <c r="G4" s="112"/>
      <c r="H4" s="55"/>
    </row>
    <row r="5" spans="2:10" ht="45.75" thickBot="1" x14ac:dyDescent="0.3">
      <c r="B5" s="113"/>
      <c r="C5" s="114"/>
      <c r="D5" s="115" t="s">
        <v>74</v>
      </c>
      <c r="E5" s="116" t="s">
        <v>75</v>
      </c>
      <c r="F5" s="117" t="s">
        <v>76</v>
      </c>
      <c r="G5" s="118" t="s">
        <v>77</v>
      </c>
      <c r="H5" s="119" t="s">
        <v>4</v>
      </c>
      <c r="I5" s="119" t="s">
        <v>5</v>
      </c>
      <c r="J5" s="119" t="s">
        <v>6</v>
      </c>
    </row>
    <row r="6" spans="2:10" x14ac:dyDescent="0.25">
      <c r="B6" s="120" t="s">
        <v>78</v>
      </c>
      <c r="C6" s="121"/>
      <c r="D6" s="122"/>
      <c r="E6" s="123"/>
      <c r="F6" s="124"/>
      <c r="G6" s="125"/>
      <c r="H6" s="126">
        <f>F6*8.5%</f>
        <v>0</v>
      </c>
      <c r="I6" s="126">
        <f>F6*24.2%</f>
        <v>0</v>
      </c>
      <c r="J6" s="127">
        <f>F6+H6+I6</f>
        <v>0</v>
      </c>
    </row>
    <row r="7" spans="2:10" x14ac:dyDescent="0.25">
      <c r="B7" s="128" t="s">
        <v>79</v>
      </c>
      <c r="C7" s="129" t="s">
        <v>80</v>
      </c>
      <c r="D7" s="130">
        <v>4</v>
      </c>
      <c r="E7" s="131">
        <v>12.5</v>
      </c>
      <c r="F7" s="132">
        <f>D7*E7</f>
        <v>50</v>
      </c>
      <c r="G7" s="133"/>
      <c r="H7" s="134">
        <f t="shared" ref="H7:H35" si="0">F7*8.5%</f>
        <v>4.25</v>
      </c>
      <c r="I7" s="134">
        <f t="shared" ref="I7:I35" si="1">F7*24.2%</f>
        <v>12.1</v>
      </c>
      <c r="J7" s="135">
        <f t="shared" ref="J7:J35" si="2">F7+H7+I7</f>
        <v>66.349999999999994</v>
      </c>
    </row>
    <row r="8" spans="2:10" x14ac:dyDescent="0.25">
      <c r="B8" s="128"/>
      <c r="C8" s="136" t="s">
        <v>81</v>
      </c>
      <c r="D8" s="137">
        <v>9</v>
      </c>
      <c r="E8" s="131">
        <v>12.5</v>
      </c>
      <c r="F8" s="132">
        <f>D8*E8</f>
        <v>112.5</v>
      </c>
      <c r="G8" s="133"/>
      <c r="H8" s="134">
        <f t="shared" si="0"/>
        <v>9.5625</v>
      </c>
      <c r="I8" s="134">
        <f t="shared" si="1"/>
        <v>27.224999999999998</v>
      </c>
      <c r="J8" s="135">
        <f t="shared" si="2"/>
        <v>149.28749999999999</v>
      </c>
    </row>
    <row r="9" spans="2:10" x14ac:dyDescent="0.25">
      <c r="B9" s="128"/>
      <c r="C9" s="129" t="s">
        <v>82</v>
      </c>
      <c r="D9" s="137">
        <v>3</v>
      </c>
      <c r="E9" s="131">
        <v>12.5</v>
      </c>
      <c r="F9" s="132">
        <f t="shared" ref="F9:F35" si="3">D9*E9</f>
        <v>37.5</v>
      </c>
      <c r="G9" s="133"/>
      <c r="H9" s="134">
        <f t="shared" si="0"/>
        <v>3.1875000000000004</v>
      </c>
      <c r="I9" s="134">
        <f t="shared" si="1"/>
        <v>9.0749999999999993</v>
      </c>
      <c r="J9" s="135">
        <f t="shared" si="2"/>
        <v>49.762500000000003</v>
      </c>
    </row>
    <row r="10" spans="2:10" ht="15.75" thickBot="1" x14ac:dyDescent="0.3">
      <c r="B10" s="138"/>
      <c r="C10" s="139"/>
      <c r="D10" s="140">
        <f>SUM(D7:D9)</f>
        <v>16</v>
      </c>
      <c r="E10" s="141"/>
      <c r="F10" s="142">
        <f t="shared" si="3"/>
        <v>0</v>
      </c>
      <c r="G10" s="143">
        <f>SUM(F6:F9)</f>
        <v>200</v>
      </c>
      <c r="H10" s="144">
        <f t="shared" si="0"/>
        <v>0</v>
      </c>
      <c r="I10" s="144">
        <f t="shared" si="1"/>
        <v>0</v>
      </c>
      <c r="J10" s="145">
        <f t="shared" si="2"/>
        <v>0</v>
      </c>
    </row>
    <row r="11" spans="2:10" x14ac:dyDescent="0.25">
      <c r="B11" s="146" t="s">
        <v>83</v>
      </c>
      <c r="C11" s="147" t="s">
        <v>80</v>
      </c>
      <c r="D11" s="122">
        <v>10</v>
      </c>
      <c r="E11" s="123">
        <v>12.5</v>
      </c>
      <c r="F11" s="124">
        <f>D11*E11</f>
        <v>125</v>
      </c>
      <c r="G11" s="148"/>
      <c r="H11" s="126">
        <f t="shared" si="0"/>
        <v>10.625</v>
      </c>
      <c r="I11" s="126">
        <f t="shared" si="1"/>
        <v>30.25</v>
      </c>
      <c r="J11" s="127">
        <f t="shared" si="2"/>
        <v>165.875</v>
      </c>
    </row>
    <row r="12" spans="2:10" ht="25.5" x14ac:dyDescent="0.25">
      <c r="B12" s="146" t="s">
        <v>84</v>
      </c>
      <c r="C12" s="149" t="s">
        <v>85</v>
      </c>
      <c r="D12" s="137">
        <v>10</v>
      </c>
      <c r="E12" s="131">
        <v>12.5</v>
      </c>
      <c r="F12" s="132">
        <f t="shared" si="3"/>
        <v>125</v>
      </c>
      <c r="G12" s="133"/>
      <c r="H12" s="134">
        <f t="shared" si="0"/>
        <v>10.625</v>
      </c>
      <c r="I12" s="134">
        <f t="shared" si="1"/>
        <v>30.25</v>
      </c>
      <c r="J12" s="135">
        <f t="shared" si="2"/>
        <v>165.875</v>
      </c>
    </row>
    <row r="13" spans="2:10" ht="90" x14ac:dyDescent="0.25">
      <c r="B13" s="146"/>
      <c r="C13" s="150" t="s">
        <v>86</v>
      </c>
      <c r="D13" s="137">
        <v>15</v>
      </c>
      <c r="E13" s="131">
        <v>12.5</v>
      </c>
      <c r="F13" s="132">
        <f t="shared" si="3"/>
        <v>187.5</v>
      </c>
      <c r="G13" s="133"/>
      <c r="H13" s="134">
        <f t="shared" si="0"/>
        <v>15.937500000000002</v>
      </c>
      <c r="I13" s="134">
        <f t="shared" si="1"/>
        <v>45.375</v>
      </c>
      <c r="J13" s="135">
        <f t="shared" si="2"/>
        <v>248.8125</v>
      </c>
    </row>
    <row r="14" spans="2:10" ht="15.75" thickBot="1" x14ac:dyDescent="0.3">
      <c r="B14" s="151"/>
      <c r="C14" s="152" t="s">
        <v>82</v>
      </c>
      <c r="D14" s="153">
        <v>9</v>
      </c>
      <c r="E14" s="154">
        <v>12.5</v>
      </c>
      <c r="F14" s="155">
        <f t="shared" si="3"/>
        <v>112.5</v>
      </c>
      <c r="G14" s="156"/>
      <c r="H14" s="157">
        <f t="shared" si="0"/>
        <v>9.5625</v>
      </c>
      <c r="I14" s="157">
        <f t="shared" si="1"/>
        <v>27.224999999999998</v>
      </c>
      <c r="J14" s="158">
        <f t="shared" si="2"/>
        <v>149.28749999999999</v>
      </c>
    </row>
    <row r="15" spans="2:10" ht="15.75" thickBot="1" x14ac:dyDescent="0.3">
      <c r="B15" s="159"/>
      <c r="C15" s="160"/>
      <c r="D15" s="161">
        <f>SUM(D11:D14)</f>
        <v>44</v>
      </c>
      <c r="E15" s="162"/>
      <c r="F15" s="163"/>
      <c r="G15" s="164">
        <f>SUM(F11:F14)</f>
        <v>550</v>
      </c>
      <c r="H15" s="165"/>
      <c r="I15" s="165"/>
      <c r="J15" s="166"/>
    </row>
    <row r="16" spans="2:10" x14ac:dyDescent="0.25">
      <c r="B16" s="167" t="s">
        <v>87</v>
      </c>
      <c r="C16" s="129" t="s">
        <v>80</v>
      </c>
      <c r="D16" s="137">
        <v>10</v>
      </c>
      <c r="E16" s="131">
        <v>12.5</v>
      </c>
      <c r="F16" s="132">
        <f t="shared" si="3"/>
        <v>125</v>
      </c>
      <c r="G16" s="133"/>
      <c r="H16" s="134">
        <f t="shared" si="0"/>
        <v>10.625</v>
      </c>
      <c r="I16" s="134">
        <f t="shared" si="1"/>
        <v>30.25</v>
      </c>
      <c r="J16" s="134">
        <f t="shared" si="2"/>
        <v>165.875</v>
      </c>
    </row>
    <row r="17" spans="2:10" ht="90" x14ac:dyDescent="0.25">
      <c r="B17" s="146" t="s">
        <v>88</v>
      </c>
      <c r="C17" s="150" t="s">
        <v>86</v>
      </c>
      <c r="D17" s="137">
        <v>15</v>
      </c>
      <c r="E17" s="131">
        <v>12.5</v>
      </c>
      <c r="F17" s="132">
        <f t="shared" si="3"/>
        <v>187.5</v>
      </c>
      <c r="G17" s="133"/>
      <c r="H17" s="134">
        <f t="shared" si="0"/>
        <v>15.937500000000002</v>
      </c>
      <c r="I17" s="134">
        <f t="shared" si="1"/>
        <v>45.375</v>
      </c>
      <c r="J17" s="134">
        <f t="shared" si="2"/>
        <v>248.8125</v>
      </c>
    </row>
    <row r="18" spans="2:10" x14ac:dyDescent="0.25">
      <c r="B18" s="146"/>
      <c r="C18" s="129" t="s">
        <v>89</v>
      </c>
      <c r="D18" s="137">
        <v>10</v>
      </c>
      <c r="E18" s="131">
        <v>12.5</v>
      </c>
      <c r="F18" s="132">
        <f t="shared" si="3"/>
        <v>125</v>
      </c>
      <c r="G18" s="133"/>
      <c r="H18" s="134">
        <f t="shared" si="0"/>
        <v>10.625</v>
      </c>
      <c r="I18" s="134">
        <f t="shared" si="1"/>
        <v>30.25</v>
      </c>
      <c r="J18" s="134">
        <f t="shared" si="2"/>
        <v>165.875</v>
      </c>
    </row>
    <row r="19" spans="2:10" x14ac:dyDescent="0.25">
      <c r="B19" s="146"/>
      <c r="C19" s="129" t="s">
        <v>82</v>
      </c>
      <c r="D19" s="137">
        <v>9</v>
      </c>
      <c r="E19" s="131">
        <v>12.5</v>
      </c>
      <c r="F19" s="132">
        <f t="shared" si="3"/>
        <v>112.5</v>
      </c>
      <c r="G19" s="133"/>
      <c r="H19" s="134">
        <f t="shared" si="0"/>
        <v>9.5625</v>
      </c>
      <c r="I19" s="134">
        <f t="shared" si="1"/>
        <v>27.224999999999998</v>
      </c>
      <c r="J19" s="134">
        <f t="shared" si="2"/>
        <v>149.28749999999999</v>
      </c>
    </row>
    <row r="20" spans="2:10" ht="15.75" thickBot="1" x14ac:dyDescent="0.3">
      <c r="B20" s="159"/>
      <c r="C20" s="168"/>
      <c r="D20" s="161">
        <f>SUM(D16:D19)</f>
        <v>44</v>
      </c>
      <c r="E20" s="162"/>
      <c r="F20" s="163"/>
      <c r="G20" s="164">
        <f>SUM(F16:F19)</f>
        <v>550</v>
      </c>
      <c r="H20" s="165"/>
      <c r="I20" s="165"/>
      <c r="J20" s="165"/>
    </row>
    <row r="21" spans="2:10" x14ac:dyDescent="0.25">
      <c r="B21" s="169"/>
      <c r="C21" s="129"/>
      <c r="D21" s="137"/>
      <c r="E21" s="131"/>
      <c r="F21" s="132"/>
      <c r="G21" s="133"/>
      <c r="H21" s="134"/>
      <c r="I21" s="134"/>
      <c r="J21" s="134"/>
    </row>
    <row r="22" spans="2:10" x14ac:dyDescent="0.25">
      <c r="B22" s="170" t="s">
        <v>90</v>
      </c>
      <c r="C22" s="129" t="s">
        <v>80</v>
      </c>
      <c r="D22" s="137">
        <v>10</v>
      </c>
      <c r="E22" s="131">
        <v>12.5</v>
      </c>
      <c r="F22" s="132">
        <f t="shared" si="3"/>
        <v>125</v>
      </c>
      <c r="G22" s="133"/>
      <c r="H22" s="134">
        <f t="shared" si="0"/>
        <v>10.625</v>
      </c>
      <c r="I22" s="134">
        <f t="shared" si="1"/>
        <v>30.25</v>
      </c>
      <c r="J22" s="134">
        <f t="shared" si="2"/>
        <v>165.875</v>
      </c>
    </row>
    <row r="23" spans="2:10" ht="90" x14ac:dyDescent="0.25">
      <c r="B23" s="170" t="s">
        <v>91</v>
      </c>
      <c r="C23" s="150" t="s">
        <v>86</v>
      </c>
      <c r="D23" s="137">
        <v>15</v>
      </c>
      <c r="E23" s="131">
        <v>12.5</v>
      </c>
      <c r="F23" s="132">
        <f t="shared" si="3"/>
        <v>187.5</v>
      </c>
      <c r="G23" s="133"/>
      <c r="H23" s="134">
        <f t="shared" si="0"/>
        <v>15.937500000000002</v>
      </c>
      <c r="I23" s="134">
        <f t="shared" si="1"/>
        <v>45.375</v>
      </c>
      <c r="J23" s="134">
        <f t="shared" si="2"/>
        <v>248.8125</v>
      </c>
    </row>
    <row r="24" spans="2:10" x14ac:dyDescent="0.25">
      <c r="B24" s="146"/>
      <c r="C24" s="129" t="s">
        <v>82</v>
      </c>
      <c r="D24" s="137">
        <v>9</v>
      </c>
      <c r="E24" s="131">
        <v>12.5</v>
      </c>
      <c r="F24" s="132">
        <f t="shared" si="3"/>
        <v>112.5</v>
      </c>
      <c r="G24" s="133"/>
      <c r="H24" s="134">
        <f t="shared" si="0"/>
        <v>9.5625</v>
      </c>
      <c r="I24" s="134">
        <f t="shared" si="1"/>
        <v>27.224999999999998</v>
      </c>
      <c r="J24" s="134">
        <f t="shared" si="2"/>
        <v>149.28749999999999</v>
      </c>
    </row>
    <row r="25" spans="2:10" ht="15.75" thickBot="1" x14ac:dyDescent="0.3">
      <c r="B25" s="171"/>
      <c r="C25" s="172"/>
      <c r="D25" s="173">
        <f>SUM(D21:D24)</f>
        <v>34</v>
      </c>
      <c r="E25" s="174"/>
      <c r="F25" s="172"/>
      <c r="G25" s="175">
        <f>+SUM(F22:F24)</f>
        <v>425</v>
      </c>
      <c r="H25" s="176"/>
      <c r="I25" s="176"/>
      <c r="J25" s="177"/>
    </row>
    <row r="26" spans="2:10" ht="63.75" x14ac:dyDescent="0.25">
      <c r="B26" s="146" t="s">
        <v>92</v>
      </c>
      <c r="C26" s="178" t="s">
        <v>93</v>
      </c>
      <c r="D26" s="179">
        <v>11</v>
      </c>
      <c r="E26" s="180">
        <v>12.5</v>
      </c>
      <c r="F26" s="181">
        <f t="shared" si="3"/>
        <v>137.5</v>
      </c>
      <c r="G26" s="182"/>
      <c r="H26" s="183">
        <f t="shared" si="0"/>
        <v>11.6875</v>
      </c>
      <c r="I26" s="183">
        <f t="shared" si="1"/>
        <v>33.274999999999999</v>
      </c>
      <c r="J26" s="183">
        <f t="shared" si="2"/>
        <v>182.46250000000001</v>
      </c>
    </row>
    <row r="27" spans="2:10" x14ac:dyDescent="0.25">
      <c r="B27" s="146" t="s">
        <v>94</v>
      </c>
      <c r="C27" s="184" t="s">
        <v>82</v>
      </c>
      <c r="D27" s="137">
        <v>2</v>
      </c>
      <c r="E27" s="131">
        <v>12.5</v>
      </c>
      <c r="F27" s="132">
        <f>D27*E27</f>
        <v>25</v>
      </c>
      <c r="G27" s="133"/>
      <c r="H27" s="134">
        <f>F27*8.5%</f>
        <v>2.125</v>
      </c>
      <c r="I27" s="134">
        <f>F27*24.2%</f>
        <v>6.05</v>
      </c>
      <c r="J27" s="134">
        <f>F27+H27+I27</f>
        <v>33.174999999999997</v>
      </c>
    </row>
    <row r="28" spans="2:10" ht="15.75" thickBot="1" x14ac:dyDescent="0.3">
      <c r="B28" s="185"/>
      <c r="C28" s="186"/>
      <c r="D28" s="187">
        <f>SUM(D26:D27)</f>
        <v>13</v>
      </c>
      <c r="E28" s="188"/>
      <c r="F28" s="188"/>
      <c r="G28" s="189">
        <f>+SUM(F26:F27)</f>
        <v>162.5</v>
      </c>
      <c r="H28" s="188"/>
      <c r="I28" s="188"/>
      <c r="J28" s="188"/>
    </row>
    <row r="29" spans="2:10" x14ac:dyDescent="0.25">
      <c r="B29" s="146"/>
      <c r="C29" s="190"/>
      <c r="D29" s="122"/>
      <c r="E29" s="123"/>
      <c r="F29" s="124"/>
      <c r="G29" s="148"/>
      <c r="H29" s="126"/>
      <c r="I29" s="126"/>
      <c r="J29" s="127"/>
    </row>
    <row r="30" spans="2:10" x14ac:dyDescent="0.25">
      <c r="B30" s="146" t="s">
        <v>95</v>
      </c>
      <c r="C30" s="129" t="s">
        <v>80</v>
      </c>
      <c r="D30" s="137">
        <v>8</v>
      </c>
      <c r="E30" s="131">
        <v>12.5</v>
      </c>
      <c r="F30" s="132">
        <f t="shared" ref="F30:F33" si="4">D30*E30</f>
        <v>100</v>
      </c>
      <c r="G30" s="133"/>
      <c r="H30" s="134">
        <f t="shared" ref="H30:H33" si="5">F30*8.5%</f>
        <v>8.5</v>
      </c>
      <c r="I30" s="134">
        <f t="shared" ref="I30:I33" si="6">F30*24.2%</f>
        <v>24.2</v>
      </c>
      <c r="J30" s="135">
        <f t="shared" ref="J30:J33" si="7">F30+H30+I30</f>
        <v>132.69999999999999</v>
      </c>
    </row>
    <row r="31" spans="2:10" ht="90" x14ac:dyDescent="0.25">
      <c r="B31" s="146" t="s">
        <v>96</v>
      </c>
      <c r="C31" s="150" t="s">
        <v>86</v>
      </c>
      <c r="D31" s="137">
        <v>12</v>
      </c>
      <c r="E31" s="131">
        <v>12.5</v>
      </c>
      <c r="F31" s="132">
        <f t="shared" si="4"/>
        <v>150</v>
      </c>
      <c r="G31" s="133"/>
      <c r="H31" s="134">
        <f t="shared" si="5"/>
        <v>12.750000000000002</v>
      </c>
      <c r="I31" s="134">
        <f t="shared" si="6"/>
        <v>36.299999999999997</v>
      </c>
      <c r="J31" s="135">
        <f t="shared" si="7"/>
        <v>199.05</v>
      </c>
    </row>
    <row r="32" spans="2:10" x14ac:dyDescent="0.25">
      <c r="B32" s="146"/>
      <c r="C32" s="136" t="s">
        <v>97</v>
      </c>
      <c r="D32" s="191">
        <v>10</v>
      </c>
      <c r="E32" s="192">
        <v>12.5</v>
      </c>
      <c r="F32" s="193">
        <f t="shared" si="4"/>
        <v>125</v>
      </c>
      <c r="G32" s="194"/>
      <c r="H32" s="195"/>
      <c r="I32" s="195"/>
      <c r="J32" s="196"/>
    </row>
    <row r="33" spans="2:10" ht="15.75" thickBot="1" x14ac:dyDescent="0.3">
      <c r="B33" s="197"/>
      <c r="C33" s="198" t="s">
        <v>82</v>
      </c>
      <c r="D33" s="153">
        <v>8</v>
      </c>
      <c r="E33" s="154">
        <v>12.5</v>
      </c>
      <c r="F33" s="155">
        <f t="shared" si="4"/>
        <v>100</v>
      </c>
      <c r="G33" s="156"/>
      <c r="H33" s="157">
        <f t="shared" si="5"/>
        <v>8.5</v>
      </c>
      <c r="I33" s="157">
        <f t="shared" si="6"/>
        <v>24.2</v>
      </c>
      <c r="J33" s="158">
        <f t="shared" si="7"/>
        <v>132.69999999999999</v>
      </c>
    </row>
    <row r="34" spans="2:10" ht="16.5" x14ac:dyDescent="0.25">
      <c r="B34" s="199"/>
      <c r="C34" s="200"/>
      <c r="D34" s="201">
        <f>SUM(D30:D33)</f>
        <v>38</v>
      </c>
      <c r="E34" s="202"/>
      <c r="F34" s="203"/>
      <c r="G34" s="204">
        <f>SUM(F30:F33)</f>
        <v>475</v>
      </c>
      <c r="H34" s="205"/>
      <c r="I34" s="205"/>
      <c r="J34" s="206"/>
    </row>
    <row r="35" spans="2:10" ht="16.5" x14ac:dyDescent="0.25">
      <c r="B35" s="207" t="s">
        <v>98</v>
      </c>
      <c r="C35" s="208"/>
      <c r="D35" s="209">
        <f>D34+D28+D25+D20+D15+D10</f>
        <v>189</v>
      </c>
      <c r="E35" s="210"/>
      <c r="F35" s="210">
        <f t="shared" si="3"/>
        <v>0</v>
      </c>
      <c r="G35" s="211">
        <f>G34+G28+G25+G20+G15+G10</f>
        <v>2362.5</v>
      </c>
      <c r="H35" s="212">
        <f t="shared" si="0"/>
        <v>0</v>
      </c>
      <c r="I35" s="212">
        <f t="shared" si="1"/>
        <v>0</v>
      </c>
      <c r="J35" s="212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N7" sqref="N7"/>
    </sheetView>
  </sheetViews>
  <sheetFormatPr defaultRowHeight="15" x14ac:dyDescent="0.25"/>
  <sheetData>
    <row r="2" spans="2:10" ht="15.75" x14ac:dyDescent="0.3">
      <c r="C2" s="58" t="s">
        <v>99</v>
      </c>
      <c r="D2" s="109"/>
    </row>
    <row r="3" spans="2:10" ht="19.5" x14ac:dyDescent="0.4">
      <c r="E3" s="111"/>
      <c r="F3" s="111"/>
      <c r="G3" s="111"/>
      <c r="H3" s="111" t="s">
        <v>32</v>
      </c>
      <c r="J3" s="3"/>
    </row>
    <row r="4" spans="2:10" ht="16.5" x14ac:dyDescent="0.35">
      <c r="C4" s="110" t="s">
        <v>100</v>
      </c>
      <c r="F4" s="110"/>
      <c r="G4" s="112"/>
      <c r="H4" s="55"/>
      <c r="J4" s="1"/>
    </row>
    <row r="5" spans="2:10" x14ac:dyDescent="0.25">
      <c r="B5" s="213"/>
      <c r="D5" s="109"/>
    </row>
    <row r="6" spans="2:10" ht="46.5" thickBot="1" x14ac:dyDescent="0.4">
      <c r="B6" s="214"/>
      <c r="C6" s="215"/>
      <c r="D6" s="216" t="s">
        <v>101</v>
      </c>
      <c r="E6" s="217" t="s">
        <v>75</v>
      </c>
      <c r="F6" s="218" t="s">
        <v>76</v>
      </c>
      <c r="G6" s="219" t="s">
        <v>102</v>
      </c>
      <c r="H6" s="220" t="s">
        <v>4</v>
      </c>
      <c r="I6" s="220" t="s">
        <v>5</v>
      </c>
      <c r="J6" s="220" t="s">
        <v>6</v>
      </c>
    </row>
    <row r="7" spans="2:10" ht="38.25" x14ac:dyDescent="0.3">
      <c r="B7" s="167"/>
      <c r="C7" s="221" t="s">
        <v>103</v>
      </c>
      <c r="D7" s="222">
        <v>5</v>
      </c>
      <c r="E7" s="223">
        <v>12.5</v>
      </c>
      <c r="F7" s="224">
        <f t="shared" ref="F7:F15" si="0">D7*E7</f>
        <v>62.5</v>
      </c>
      <c r="G7" s="225"/>
      <c r="H7" s="84">
        <f t="shared" ref="H7:H18" si="1">F7*8.5%</f>
        <v>5.3125</v>
      </c>
      <c r="I7" s="84">
        <f t="shared" ref="I7:I18" si="2">F7*24.2%</f>
        <v>15.125</v>
      </c>
      <c r="J7" s="226">
        <f t="shared" ref="J7:J18" si="3">F7+H7+I7</f>
        <v>82.9375</v>
      </c>
    </row>
    <row r="8" spans="2:10" ht="90" x14ac:dyDescent="0.3">
      <c r="B8" s="227" t="s">
        <v>104</v>
      </c>
      <c r="C8" s="150" t="s">
        <v>86</v>
      </c>
      <c r="D8" s="228">
        <v>11</v>
      </c>
      <c r="E8" s="229">
        <v>12.5</v>
      </c>
      <c r="F8" s="230">
        <f>D8*E8</f>
        <v>137.5</v>
      </c>
      <c r="G8" s="231"/>
      <c r="H8" s="220">
        <f t="shared" si="1"/>
        <v>11.6875</v>
      </c>
      <c r="I8" s="220">
        <f t="shared" si="2"/>
        <v>33.274999999999999</v>
      </c>
      <c r="J8" s="232">
        <f t="shared" si="3"/>
        <v>182.46250000000001</v>
      </c>
    </row>
    <row r="9" spans="2:10" ht="16.5" x14ac:dyDescent="0.3">
      <c r="B9" s="146"/>
      <c r="C9" s="233" t="s">
        <v>105</v>
      </c>
      <c r="D9" s="222">
        <v>5</v>
      </c>
      <c r="E9" s="223">
        <v>12.5</v>
      </c>
      <c r="F9" s="224">
        <f t="shared" si="0"/>
        <v>62.5</v>
      </c>
      <c r="G9" s="225"/>
      <c r="H9" s="84">
        <f t="shared" si="1"/>
        <v>5.3125</v>
      </c>
      <c r="I9" s="84">
        <f t="shared" si="2"/>
        <v>15.125</v>
      </c>
      <c r="J9" s="84">
        <f t="shared" si="3"/>
        <v>82.9375</v>
      </c>
    </row>
    <row r="10" spans="2:10" ht="17.25" thickBot="1" x14ac:dyDescent="0.35">
      <c r="B10" s="171"/>
      <c r="C10" s="234"/>
      <c r="D10" s="235">
        <f>SUM(D7:D9)</f>
        <v>21</v>
      </c>
      <c r="E10" s="236"/>
      <c r="F10" s="237">
        <f>SUM(F7:F9)</f>
        <v>262.5</v>
      </c>
      <c r="G10" s="238"/>
      <c r="H10" s="239"/>
      <c r="I10" s="239"/>
      <c r="J10" s="239"/>
    </row>
    <row r="11" spans="2:10" ht="38.25" x14ac:dyDescent="0.3">
      <c r="B11" s="240" t="s">
        <v>106</v>
      </c>
      <c r="C11" s="241" t="s">
        <v>103</v>
      </c>
      <c r="D11" s="222">
        <v>5</v>
      </c>
      <c r="E11" s="223">
        <v>12.5</v>
      </c>
      <c r="F11" s="224">
        <f t="shared" si="0"/>
        <v>62.5</v>
      </c>
      <c r="G11" s="225"/>
      <c r="H11" s="84">
        <f t="shared" si="1"/>
        <v>5.3125</v>
      </c>
      <c r="I11" s="84">
        <f t="shared" si="2"/>
        <v>15.125</v>
      </c>
      <c r="J11" s="84">
        <f t="shared" si="3"/>
        <v>82.9375</v>
      </c>
    </row>
    <row r="12" spans="2:10" ht="90" x14ac:dyDescent="0.3">
      <c r="B12" s="242" t="s">
        <v>107</v>
      </c>
      <c r="C12" s="150" t="s">
        <v>86</v>
      </c>
      <c r="D12" s="222">
        <v>11</v>
      </c>
      <c r="E12" s="223">
        <v>12.5</v>
      </c>
      <c r="F12" s="224">
        <f t="shared" si="0"/>
        <v>137.5</v>
      </c>
      <c r="G12" s="225"/>
      <c r="H12" s="84"/>
      <c r="I12" s="84"/>
      <c r="J12" s="84"/>
    </row>
    <row r="13" spans="2:10" ht="17.25" thickBot="1" x14ac:dyDescent="0.35">
      <c r="B13" s="242"/>
      <c r="C13" s="243" t="s">
        <v>105</v>
      </c>
      <c r="D13" s="244">
        <v>5</v>
      </c>
      <c r="E13" s="223">
        <v>12.5</v>
      </c>
      <c r="F13" s="224">
        <f>D13*E13</f>
        <v>62.5</v>
      </c>
      <c r="G13" s="225"/>
      <c r="H13" s="84">
        <f>F13*8.5%</f>
        <v>5.3125</v>
      </c>
      <c r="I13" s="84">
        <f>F13*24.2%</f>
        <v>15.125</v>
      </c>
      <c r="J13" s="84">
        <f>F13+H13+I13</f>
        <v>82.9375</v>
      </c>
    </row>
    <row r="14" spans="2:10" ht="17.25" thickBot="1" x14ac:dyDescent="0.35">
      <c r="B14" s="245"/>
      <c r="C14" s="246"/>
      <c r="D14" s="247">
        <f>SUM(D11:D13)</f>
        <v>21</v>
      </c>
      <c r="E14" s="236"/>
      <c r="F14" s="237">
        <f>SUM(F11:F13)</f>
        <v>262.5</v>
      </c>
      <c r="G14" s="238"/>
      <c r="H14" s="239"/>
      <c r="I14" s="239"/>
      <c r="J14" s="248"/>
    </row>
    <row r="15" spans="2:10" ht="90.75" thickBot="1" x14ac:dyDescent="0.35">
      <c r="B15" s="227" t="s">
        <v>108</v>
      </c>
      <c r="C15" s="150" t="s">
        <v>86</v>
      </c>
      <c r="D15" s="244">
        <v>11</v>
      </c>
      <c r="E15" s="223">
        <v>12.5</v>
      </c>
      <c r="F15" s="249">
        <f t="shared" si="0"/>
        <v>137.5</v>
      </c>
      <c r="G15" s="225"/>
      <c r="H15" s="84">
        <f t="shared" si="1"/>
        <v>11.6875</v>
      </c>
      <c r="I15" s="84">
        <f t="shared" si="2"/>
        <v>33.274999999999999</v>
      </c>
      <c r="J15" s="226">
        <f t="shared" si="3"/>
        <v>182.46250000000001</v>
      </c>
    </row>
    <row r="16" spans="2:10" ht="16.5" x14ac:dyDescent="0.3">
      <c r="B16" s="146"/>
      <c r="C16" s="233" t="s">
        <v>105</v>
      </c>
      <c r="D16" s="244">
        <v>5</v>
      </c>
      <c r="E16" s="223">
        <v>12.5</v>
      </c>
      <c r="F16" s="224">
        <f>D16*E16</f>
        <v>62.5</v>
      </c>
      <c r="G16" s="225"/>
      <c r="H16" s="250">
        <f t="shared" si="1"/>
        <v>5.3125</v>
      </c>
      <c r="I16" s="84">
        <f t="shared" si="2"/>
        <v>15.125</v>
      </c>
      <c r="J16" s="226">
        <f t="shared" si="3"/>
        <v>82.9375</v>
      </c>
    </row>
    <row r="17" spans="2:10" ht="17.25" thickBot="1" x14ac:dyDescent="0.35">
      <c r="B17" s="171"/>
      <c r="C17" s="251"/>
      <c r="D17" s="252">
        <f>SUM(D15:D16)</f>
        <v>16</v>
      </c>
      <c r="E17" s="253"/>
      <c r="F17" s="254">
        <f>SUM(F15:F16)</f>
        <v>200</v>
      </c>
      <c r="G17" s="255"/>
      <c r="H17" s="256">
        <f t="shared" si="1"/>
        <v>17</v>
      </c>
      <c r="I17" s="256">
        <f t="shared" si="2"/>
        <v>48.4</v>
      </c>
      <c r="J17" s="256">
        <f t="shared" si="3"/>
        <v>265.39999999999998</v>
      </c>
    </row>
    <row r="18" spans="2:10" ht="38.25" x14ac:dyDescent="0.3">
      <c r="B18" s="257" t="s">
        <v>109</v>
      </c>
      <c r="C18" s="241" t="s">
        <v>103</v>
      </c>
      <c r="D18" s="222">
        <v>2.5</v>
      </c>
      <c r="E18" s="223">
        <v>12.5</v>
      </c>
      <c r="F18" s="224">
        <f t="shared" ref="F18:F19" si="4">D18*E18</f>
        <v>31.25</v>
      </c>
      <c r="G18" s="225"/>
      <c r="H18" s="84">
        <f t="shared" si="1"/>
        <v>2.65625</v>
      </c>
      <c r="I18" s="84">
        <f t="shared" si="2"/>
        <v>7.5625</v>
      </c>
      <c r="J18" s="84">
        <f t="shared" si="3"/>
        <v>41.46875</v>
      </c>
    </row>
    <row r="19" spans="2:10" ht="90" x14ac:dyDescent="0.3">
      <c r="B19" s="242"/>
      <c r="C19" s="150" t="s">
        <v>86</v>
      </c>
      <c r="D19" s="222">
        <v>6</v>
      </c>
      <c r="E19" s="223">
        <v>12.5</v>
      </c>
      <c r="F19" s="224">
        <f t="shared" si="4"/>
        <v>75</v>
      </c>
      <c r="G19" s="225"/>
      <c r="H19" s="84"/>
      <c r="I19" s="84"/>
      <c r="J19" s="84"/>
    </row>
    <row r="20" spans="2:10" ht="17.25" thickBot="1" x14ac:dyDescent="0.35">
      <c r="B20" s="242"/>
      <c r="C20" s="243" t="s">
        <v>105</v>
      </c>
      <c r="D20" s="244">
        <v>2.5</v>
      </c>
      <c r="E20" s="223">
        <v>12.5</v>
      </c>
      <c r="F20" s="224">
        <f>D20*E20</f>
        <v>31.25</v>
      </c>
      <c r="G20" s="225"/>
      <c r="H20" s="84">
        <f>F20*8.5%</f>
        <v>2.65625</v>
      </c>
      <c r="I20" s="84">
        <f>F20*24.2%</f>
        <v>7.5625</v>
      </c>
      <c r="J20" s="84">
        <f>F20+H20+I20</f>
        <v>41.46875</v>
      </c>
    </row>
    <row r="21" spans="2:10" ht="17.25" thickBot="1" x14ac:dyDescent="0.35">
      <c r="B21" s="245"/>
      <c r="C21" s="258"/>
      <c r="D21" s="259">
        <f>SUM(D18:D20)</f>
        <v>11</v>
      </c>
      <c r="E21" s="260"/>
      <c r="F21" s="261">
        <f>SUM(F18:F20)</f>
        <v>137.5</v>
      </c>
      <c r="G21" s="238"/>
      <c r="H21" s="239"/>
      <c r="I21" s="239"/>
      <c r="J21" s="248"/>
    </row>
    <row r="22" spans="2:10" ht="18" thickBot="1" x14ac:dyDescent="0.4">
      <c r="B22" s="262" t="s">
        <v>110</v>
      </c>
      <c r="C22" s="263"/>
      <c r="D22" s="264">
        <f>D21+D17+D14+D10</f>
        <v>69</v>
      </c>
      <c r="E22" s="265"/>
      <c r="F22" s="266">
        <f>F17+F14+F10+F21</f>
        <v>862.5</v>
      </c>
      <c r="G22" s="267"/>
      <c r="H22" s="268"/>
      <c r="I22" s="268"/>
      <c r="J22" s="2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"/>
  <sheetViews>
    <sheetView workbookViewId="0">
      <selection activeCell="O5" sqref="O5"/>
    </sheetView>
  </sheetViews>
  <sheetFormatPr defaultRowHeight="15" x14ac:dyDescent="0.25"/>
  <sheetData>
    <row r="3" spans="2:10" ht="15.75" x14ac:dyDescent="0.3">
      <c r="C3" s="58" t="s">
        <v>99</v>
      </c>
      <c r="D3" s="109"/>
    </row>
    <row r="4" spans="2:10" ht="19.5" x14ac:dyDescent="0.4">
      <c r="E4" s="111"/>
      <c r="F4" s="111"/>
      <c r="G4" s="111"/>
      <c r="H4" s="111" t="s">
        <v>32</v>
      </c>
    </row>
    <row r="5" spans="2:10" ht="16.5" x14ac:dyDescent="0.35">
      <c r="C5" s="110" t="s">
        <v>111</v>
      </c>
      <c r="F5" s="110"/>
      <c r="G5" s="112"/>
      <c r="H5" s="55"/>
    </row>
    <row r="6" spans="2:10" ht="17.25" thickBot="1" x14ac:dyDescent="0.4">
      <c r="D6" s="1"/>
      <c r="E6" s="59"/>
      <c r="F6" s="110"/>
      <c r="G6" s="112"/>
      <c r="H6" s="55"/>
    </row>
    <row r="7" spans="2:10" ht="16.5" x14ac:dyDescent="0.3">
      <c r="B7" s="167" t="s">
        <v>112</v>
      </c>
      <c r="C7" s="269"/>
      <c r="D7" s="270"/>
      <c r="E7" s="271"/>
      <c r="F7" s="249"/>
      <c r="G7" s="272"/>
      <c r="H7" s="250"/>
      <c r="I7" s="250"/>
      <c r="J7" s="273"/>
    </row>
    <row r="8" spans="2:10" ht="16.5" x14ac:dyDescent="0.3">
      <c r="B8" s="146" t="s">
        <v>113</v>
      </c>
      <c r="C8" s="274" t="s">
        <v>114</v>
      </c>
      <c r="D8" s="222">
        <v>10</v>
      </c>
      <c r="E8" s="275">
        <v>12.5</v>
      </c>
      <c r="F8" s="224">
        <f>D8*E8</f>
        <v>125</v>
      </c>
      <c r="G8" s="225"/>
      <c r="H8" s="84">
        <f t="shared" ref="H8:H30" si="0">F8*8.5%</f>
        <v>10.625</v>
      </c>
      <c r="I8" s="84">
        <f t="shared" ref="I8:I30" si="1">F8*24.2%</f>
        <v>30.25</v>
      </c>
      <c r="J8" s="226">
        <f t="shared" ref="J8:J30" si="2">F8+H8+I8</f>
        <v>165.875</v>
      </c>
    </row>
    <row r="9" spans="2:10" ht="90" x14ac:dyDescent="0.3">
      <c r="B9" s="146"/>
      <c r="C9" s="150" t="s">
        <v>86</v>
      </c>
      <c r="D9" s="222">
        <v>9</v>
      </c>
      <c r="E9" s="276">
        <v>12.5</v>
      </c>
      <c r="F9" s="224">
        <f t="shared" ref="F9:F28" si="3">D9*E9</f>
        <v>112.5</v>
      </c>
      <c r="G9" s="225"/>
      <c r="H9" s="84">
        <f t="shared" si="0"/>
        <v>9.5625</v>
      </c>
      <c r="I9" s="84">
        <f t="shared" si="1"/>
        <v>27.224999999999998</v>
      </c>
      <c r="J9" s="226">
        <f t="shared" si="2"/>
        <v>149.28749999999999</v>
      </c>
    </row>
    <row r="10" spans="2:10" ht="17.25" thickBot="1" x14ac:dyDescent="0.35">
      <c r="B10" s="277"/>
      <c r="C10" s="278"/>
      <c r="D10" s="279">
        <f>SUM(D7:D9)</f>
        <v>19</v>
      </c>
      <c r="E10" s="280"/>
      <c r="F10" s="281">
        <f>SUM(F8:F9)</f>
        <v>237.5</v>
      </c>
      <c r="G10" s="282"/>
      <c r="H10" s="283"/>
      <c r="I10" s="283"/>
      <c r="J10" s="284"/>
    </row>
    <row r="11" spans="2:10" ht="16.5" x14ac:dyDescent="0.3">
      <c r="B11" s="285"/>
      <c r="C11" s="286"/>
      <c r="D11" s="222"/>
      <c r="E11" s="287"/>
      <c r="F11" s="224"/>
      <c r="G11" s="225"/>
      <c r="H11" s="288"/>
      <c r="I11" s="288"/>
      <c r="J11" s="288"/>
    </row>
    <row r="12" spans="2:10" ht="16.5" x14ac:dyDescent="0.3">
      <c r="B12" s="289" t="s">
        <v>115</v>
      </c>
      <c r="C12" s="290" t="s">
        <v>114</v>
      </c>
      <c r="D12" s="222">
        <v>10</v>
      </c>
      <c r="E12" s="276">
        <v>12.5</v>
      </c>
      <c r="F12" s="224">
        <f t="shared" si="3"/>
        <v>125</v>
      </c>
      <c r="G12" s="225"/>
      <c r="H12" s="288">
        <f t="shared" si="0"/>
        <v>10.625</v>
      </c>
      <c r="I12" s="288">
        <f t="shared" si="1"/>
        <v>30.25</v>
      </c>
      <c r="J12" s="288">
        <f t="shared" si="2"/>
        <v>165.875</v>
      </c>
    </row>
    <row r="13" spans="2:10" ht="16.5" x14ac:dyDescent="0.3">
      <c r="B13" s="289"/>
      <c r="C13" s="184" t="s">
        <v>80</v>
      </c>
      <c r="D13" s="222">
        <v>10</v>
      </c>
      <c r="E13" s="276">
        <v>12.5</v>
      </c>
      <c r="F13" s="224">
        <f t="shared" si="3"/>
        <v>125</v>
      </c>
      <c r="G13" s="225"/>
      <c r="H13" s="288">
        <f t="shared" si="0"/>
        <v>10.625</v>
      </c>
      <c r="I13" s="288">
        <f t="shared" si="1"/>
        <v>30.25</v>
      </c>
      <c r="J13" s="288">
        <f t="shared" si="2"/>
        <v>165.875</v>
      </c>
    </row>
    <row r="14" spans="2:10" ht="90" x14ac:dyDescent="0.3">
      <c r="B14" s="289"/>
      <c r="C14" s="150" t="s">
        <v>86</v>
      </c>
      <c r="D14" s="222">
        <v>11</v>
      </c>
      <c r="E14" s="291">
        <v>12.5</v>
      </c>
      <c r="F14" s="224">
        <f t="shared" si="3"/>
        <v>137.5</v>
      </c>
      <c r="G14" s="225"/>
      <c r="H14" s="288">
        <f t="shared" si="0"/>
        <v>11.6875</v>
      </c>
      <c r="I14" s="288">
        <f t="shared" si="1"/>
        <v>33.274999999999999</v>
      </c>
      <c r="J14" s="288">
        <f t="shared" si="2"/>
        <v>182.46250000000001</v>
      </c>
    </row>
    <row r="15" spans="2:10" ht="17.25" thickBot="1" x14ac:dyDescent="0.35">
      <c r="B15" s="277"/>
      <c r="C15" s="292"/>
      <c r="D15" s="279">
        <f>SUM(D12:D14)</f>
        <v>31</v>
      </c>
      <c r="E15" s="293"/>
      <c r="F15" s="281">
        <f>SUM(F12:F14)</f>
        <v>387.5</v>
      </c>
      <c r="G15" s="282"/>
      <c r="H15" s="294">
        <f t="shared" si="0"/>
        <v>32.9375</v>
      </c>
      <c r="I15" s="294">
        <f t="shared" si="1"/>
        <v>93.774999999999991</v>
      </c>
      <c r="J15" s="294">
        <f t="shared" si="2"/>
        <v>514.21249999999998</v>
      </c>
    </row>
    <row r="16" spans="2:10" ht="16.5" x14ac:dyDescent="0.3">
      <c r="B16" s="167" t="s">
        <v>116</v>
      </c>
      <c r="C16" s="274" t="s">
        <v>114</v>
      </c>
      <c r="D16" s="222"/>
      <c r="E16" s="287"/>
      <c r="F16" s="224">
        <f t="shared" si="3"/>
        <v>0</v>
      </c>
      <c r="G16" s="225"/>
      <c r="H16" s="84">
        <f t="shared" si="0"/>
        <v>0</v>
      </c>
      <c r="I16" s="84">
        <f t="shared" si="1"/>
        <v>0</v>
      </c>
      <c r="J16" s="84">
        <f t="shared" si="2"/>
        <v>0</v>
      </c>
    </row>
    <row r="17" spans="2:10" ht="16.5" x14ac:dyDescent="0.3">
      <c r="B17" s="146" t="s">
        <v>117</v>
      </c>
      <c r="C17" s="129" t="s">
        <v>80</v>
      </c>
      <c r="D17" s="222">
        <v>10</v>
      </c>
      <c r="E17" s="287">
        <v>12.5</v>
      </c>
      <c r="F17" s="224">
        <f t="shared" si="3"/>
        <v>125</v>
      </c>
      <c r="G17" s="225"/>
      <c r="H17" s="84">
        <f t="shared" si="0"/>
        <v>10.625</v>
      </c>
      <c r="I17" s="84">
        <f t="shared" si="1"/>
        <v>30.25</v>
      </c>
      <c r="J17" s="84">
        <f t="shared" si="2"/>
        <v>165.875</v>
      </c>
    </row>
    <row r="18" spans="2:10" ht="90" x14ac:dyDescent="0.35">
      <c r="B18" s="146"/>
      <c r="C18" s="150" t="s">
        <v>86</v>
      </c>
      <c r="D18" s="222">
        <v>11</v>
      </c>
      <c r="E18" s="295">
        <v>12.5</v>
      </c>
      <c r="F18" s="224">
        <f t="shared" si="3"/>
        <v>137.5</v>
      </c>
      <c r="G18" s="225"/>
      <c r="H18" s="84">
        <f t="shared" si="0"/>
        <v>11.6875</v>
      </c>
      <c r="I18" s="84">
        <f t="shared" si="1"/>
        <v>33.274999999999999</v>
      </c>
      <c r="J18" s="84">
        <f t="shared" si="2"/>
        <v>182.46250000000001</v>
      </c>
    </row>
    <row r="19" spans="2:10" ht="18" thickBot="1" x14ac:dyDescent="0.4">
      <c r="B19" s="159"/>
      <c r="C19" s="296"/>
      <c r="D19" s="235">
        <f>SUM(D16:D18)</f>
        <v>21</v>
      </c>
      <c r="E19" s="297"/>
      <c r="F19" s="237">
        <f>SUM(F17:F18)</f>
        <v>262.5</v>
      </c>
      <c r="G19" s="238"/>
      <c r="H19" s="239">
        <f t="shared" si="0"/>
        <v>22.3125</v>
      </c>
      <c r="I19" s="239">
        <f t="shared" si="1"/>
        <v>63.524999999999999</v>
      </c>
      <c r="J19" s="298">
        <f t="shared" si="2"/>
        <v>348.33749999999998</v>
      </c>
    </row>
    <row r="20" spans="2:10" ht="16.5" x14ac:dyDescent="0.3">
      <c r="B20" s="167" t="s">
        <v>118</v>
      </c>
      <c r="C20" s="129" t="s">
        <v>80</v>
      </c>
      <c r="D20" s="222">
        <v>10</v>
      </c>
      <c r="E20" s="275">
        <v>12.5</v>
      </c>
      <c r="F20" s="224">
        <f>E20*D20</f>
        <v>125</v>
      </c>
      <c r="G20" s="225"/>
      <c r="H20" s="84">
        <f t="shared" si="0"/>
        <v>10.625</v>
      </c>
      <c r="I20" s="84">
        <f t="shared" si="1"/>
        <v>30.25</v>
      </c>
      <c r="J20" s="226">
        <f t="shared" si="2"/>
        <v>165.875</v>
      </c>
    </row>
    <row r="21" spans="2:10" ht="90.75" thickBot="1" x14ac:dyDescent="0.35">
      <c r="B21" s="146" t="s">
        <v>119</v>
      </c>
      <c r="C21" s="150" t="s">
        <v>86</v>
      </c>
      <c r="D21" s="299">
        <v>11</v>
      </c>
      <c r="E21" s="300">
        <v>12.5</v>
      </c>
      <c r="F21" s="301">
        <f t="shared" si="3"/>
        <v>137.5</v>
      </c>
      <c r="G21" s="302"/>
      <c r="H21" s="303">
        <f t="shared" si="0"/>
        <v>11.6875</v>
      </c>
      <c r="I21" s="303">
        <f t="shared" si="1"/>
        <v>33.274999999999999</v>
      </c>
      <c r="J21" s="304">
        <f t="shared" si="2"/>
        <v>182.46250000000001</v>
      </c>
    </row>
    <row r="22" spans="2:10" ht="17.25" thickBot="1" x14ac:dyDescent="0.35">
      <c r="B22" s="171"/>
      <c r="C22" s="305"/>
      <c r="D22" s="306">
        <f>SUM(D20:D21)</f>
        <v>21</v>
      </c>
      <c r="E22" s="307"/>
      <c r="F22" s="261">
        <f>SUM(F20:F21)</f>
        <v>262.5</v>
      </c>
      <c r="G22" s="308"/>
      <c r="H22" s="309">
        <f t="shared" si="0"/>
        <v>22.3125</v>
      </c>
      <c r="I22" s="309">
        <f t="shared" si="1"/>
        <v>63.524999999999999</v>
      </c>
      <c r="J22" s="309">
        <f t="shared" si="2"/>
        <v>348.33749999999998</v>
      </c>
    </row>
    <row r="23" spans="2:10" ht="17.25" x14ac:dyDescent="0.35">
      <c r="B23" s="167" t="s">
        <v>120</v>
      </c>
      <c r="C23" s="310" t="s">
        <v>80</v>
      </c>
      <c r="D23" s="270"/>
      <c r="E23" s="311"/>
      <c r="F23" s="249"/>
      <c r="G23" s="272"/>
      <c r="H23" s="250">
        <f>SUM(H12:H14)</f>
        <v>32.9375</v>
      </c>
      <c r="I23" s="250">
        <f>SUM(I12:I14)</f>
        <v>93.775000000000006</v>
      </c>
      <c r="J23" s="273">
        <f>SUM(J12:J14)</f>
        <v>514.21249999999998</v>
      </c>
    </row>
    <row r="24" spans="2:10" ht="90.75" thickBot="1" x14ac:dyDescent="0.4">
      <c r="B24" s="151" t="s">
        <v>121</v>
      </c>
      <c r="C24" s="150" t="s">
        <v>86</v>
      </c>
      <c r="D24" s="299">
        <v>9</v>
      </c>
      <c r="E24" s="312">
        <v>12.5</v>
      </c>
      <c r="F24" s="301">
        <f t="shared" si="3"/>
        <v>112.5</v>
      </c>
      <c r="G24" s="302"/>
      <c r="H24" s="303">
        <f t="shared" si="0"/>
        <v>9.5625</v>
      </c>
      <c r="I24" s="303">
        <f t="shared" si="1"/>
        <v>27.224999999999998</v>
      </c>
      <c r="J24" s="304">
        <f t="shared" si="2"/>
        <v>149.28749999999999</v>
      </c>
    </row>
    <row r="25" spans="2:10" ht="18" thickBot="1" x14ac:dyDescent="0.4">
      <c r="B25" s="313"/>
      <c r="C25" s="314"/>
      <c r="D25" s="306">
        <f>SUM(D23:D24)</f>
        <v>9</v>
      </c>
      <c r="E25" s="307"/>
      <c r="F25" s="261">
        <f>SUM(F23:F24)</f>
        <v>112.5</v>
      </c>
      <c r="G25" s="308"/>
      <c r="H25" s="309">
        <f t="shared" si="0"/>
        <v>9.5625</v>
      </c>
      <c r="I25" s="309">
        <f t="shared" si="1"/>
        <v>27.224999999999998</v>
      </c>
      <c r="J25" s="309">
        <f t="shared" si="2"/>
        <v>149.28749999999999</v>
      </c>
    </row>
    <row r="26" spans="2:10" ht="16.5" x14ac:dyDescent="0.3">
      <c r="B26" s="167"/>
      <c r="C26" s="315" t="s">
        <v>114</v>
      </c>
      <c r="D26" s="270"/>
      <c r="E26" s="316"/>
      <c r="F26" s="249">
        <f t="shared" si="3"/>
        <v>0</v>
      </c>
      <c r="G26" s="272"/>
      <c r="H26" s="250">
        <f t="shared" si="0"/>
        <v>0</v>
      </c>
      <c r="I26" s="250">
        <f t="shared" si="1"/>
        <v>0</v>
      </c>
      <c r="J26" s="273">
        <f t="shared" si="2"/>
        <v>0</v>
      </c>
    </row>
    <row r="27" spans="2:10" ht="16.5" x14ac:dyDescent="0.3">
      <c r="B27" s="146" t="s">
        <v>122</v>
      </c>
      <c r="C27" s="129" t="s">
        <v>80</v>
      </c>
      <c r="D27" s="222">
        <v>10</v>
      </c>
      <c r="E27" s="287">
        <v>12.5</v>
      </c>
      <c r="F27" s="224">
        <f t="shared" si="3"/>
        <v>125</v>
      </c>
      <c r="G27" s="225"/>
      <c r="H27" s="84">
        <f t="shared" si="0"/>
        <v>10.625</v>
      </c>
      <c r="I27" s="84">
        <f t="shared" si="1"/>
        <v>30.25</v>
      </c>
      <c r="J27" s="226">
        <f t="shared" si="2"/>
        <v>165.875</v>
      </c>
    </row>
    <row r="28" spans="2:10" ht="90" x14ac:dyDescent="0.3">
      <c r="B28" s="146" t="s">
        <v>123</v>
      </c>
      <c r="C28" s="150" t="s">
        <v>86</v>
      </c>
      <c r="D28" s="228">
        <v>11</v>
      </c>
      <c r="E28" s="317">
        <v>12.5</v>
      </c>
      <c r="F28" s="230">
        <f t="shared" si="3"/>
        <v>137.5</v>
      </c>
      <c r="G28" s="231"/>
      <c r="H28" s="220">
        <f t="shared" si="0"/>
        <v>11.6875</v>
      </c>
      <c r="I28" s="220">
        <f t="shared" si="1"/>
        <v>33.274999999999999</v>
      </c>
      <c r="J28" s="232">
        <f t="shared" si="2"/>
        <v>182.46250000000001</v>
      </c>
    </row>
    <row r="29" spans="2:10" ht="17.25" thickBot="1" x14ac:dyDescent="0.35">
      <c r="B29" s="171"/>
      <c r="C29" s="318"/>
      <c r="D29" s="319">
        <f>SUM(D27:D28)</f>
        <v>21</v>
      </c>
      <c r="E29" s="320">
        <v>12.5</v>
      </c>
      <c r="F29" s="321">
        <f>D29*E29</f>
        <v>262.5</v>
      </c>
      <c r="G29" s="322"/>
      <c r="H29" s="323">
        <f t="shared" si="0"/>
        <v>22.3125</v>
      </c>
      <c r="I29" s="323">
        <f t="shared" si="1"/>
        <v>63.524999999999999</v>
      </c>
      <c r="J29" s="324">
        <f t="shared" si="2"/>
        <v>348.33749999999998</v>
      </c>
    </row>
    <row r="30" spans="2:10" ht="16.5" x14ac:dyDescent="0.3">
      <c r="B30" s="325" t="s">
        <v>124</v>
      </c>
      <c r="C30" s="326"/>
      <c r="D30" s="327"/>
      <c r="E30" s="328"/>
      <c r="F30" s="329"/>
      <c r="G30" s="330"/>
      <c r="H30" s="331">
        <f t="shared" si="0"/>
        <v>0</v>
      </c>
      <c r="I30" s="331">
        <f t="shared" si="1"/>
        <v>0</v>
      </c>
      <c r="J30" s="331">
        <f t="shared" si="2"/>
        <v>0</v>
      </c>
    </row>
    <row r="31" spans="2:10" ht="16.5" x14ac:dyDescent="0.3">
      <c r="B31" s="332"/>
      <c r="C31" s="333"/>
      <c r="D31" s="334">
        <f>D29+D25+D22+D19+D15+D10</f>
        <v>122</v>
      </c>
      <c r="E31" s="335">
        <v>12.5</v>
      </c>
      <c r="F31" s="336">
        <f>F29+F25+F22+F19+F15+F10</f>
        <v>1525</v>
      </c>
      <c r="G31" s="335"/>
      <c r="H31" s="337"/>
      <c r="I31" s="337"/>
      <c r="J31" s="3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abSelected="1" workbookViewId="0">
      <selection activeCell="B3" sqref="B3"/>
    </sheetView>
  </sheetViews>
  <sheetFormatPr defaultRowHeight="15" x14ac:dyDescent="0.25"/>
  <sheetData>
    <row r="2" spans="2:8" x14ac:dyDescent="0.25">
      <c r="B2" t="s">
        <v>32</v>
      </c>
    </row>
    <row r="3" spans="2:8" x14ac:dyDescent="0.25">
      <c r="B3" s="338" t="s">
        <v>276</v>
      </c>
      <c r="C3" s="339"/>
      <c r="D3" s="339"/>
      <c r="E3" s="339"/>
      <c r="F3" s="339"/>
      <c r="G3" s="339" t="s">
        <v>125</v>
      </c>
      <c r="H3" s="339"/>
    </row>
    <row r="4" spans="2:8" ht="15.75" thickBot="1" x14ac:dyDescent="0.3"/>
    <row r="5" spans="2:8" x14ac:dyDescent="0.25">
      <c r="B5" s="340" t="s">
        <v>126</v>
      </c>
      <c r="C5" s="341"/>
      <c r="D5" s="341"/>
      <c r="E5" s="341"/>
      <c r="F5" s="341"/>
      <c r="G5" s="342"/>
    </row>
    <row r="6" spans="2:8" x14ac:dyDescent="0.25">
      <c r="B6" s="343"/>
      <c r="C6" s="214"/>
      <c r="D6" s="214"/>
      <c r="E6" s="214"/>
      <c r="F6" s="214"/>
      <c r="G6" s="344"/>
    </row>
    <row r="7" spans="2:8" x14ac:dyDescent="0.25">
      <c r="B7" s="343" t="s">
        <v>127</v>
      </c>
      <c r="C7" s="214">
        <v>20</v>
      </c>
      <c r="D7" s="214">
        <v>17.5</v>
      </c>
      <c r="E7" s="214"/>
      <c r="F7" s="214">
        <f>C7*D7</f>
        <v>350</v>
      </c>
      <c r="G7" s="344"/>
    </row>
    <row r="8" spans="2:8" x14ac:dyDescent="0.25">
      <c r="B8" s="343"/>
      <c r="C8" s="214"/>
      <c r="D8" s="214"/>
      <c r="E8" s="214"/>
      <c r="F8" s="214"/>
      <c r="G8" s="344"/>
    </row>
    <row r="9" spans="2:8" ht="15.75" thickBot="1" x14ac:dyDescent="0.3">
      <c r="B9" s="345"/>
      <c r="C9" s="346"/>
      <c r="D9" s="346"/>
      <c r="E9" s="346"/>
      <c r="F9" s="346"/>
      <c r="G9" s="347"/>
    </row>
    <row r="10" spans="2:8" x14ac:dyDescent="0.25">
      <c r="B10" s="214"/>
      <c r="C10" s="214"/>
      <c r="D10" s="214"/>
      <c r="E10" s="214"/>
      <c r="F10" s="214"/>
      <c r="G10" s="214"/>
    </row>
    <row r="11" spans="2:8" ht="15.75" thickBot="1" x14ac:dyDescent="0.3">
      <c r="B11" s="214"/>
      <c r="C11" s="214"/>
      <c r="D11" s="214"/>
      <c r="E11" s="214"/>
      <c r="F11" s="214"/>
      <c r="G11" s="214"/>
    </row>
    <row r="12" spans="2:8" x14ac:dyDescent="0.25">
      <c r="B12" s="340" t="s">
        <v>128</v>
      </c>
      <c r="C12" s="341"/>
      <c r="D12" s="341"/>
      <c r="E12" s="341"/>
      <c r="F12" s="341"/>
      <c r="G12" s="342"/>
    </row>
    <row r="13" spans="2:8" x14ac:dyDescent="0.25">
      <c r="B13" s="343"/>
      <c r="C13" s="214"/>
      <c r="D13" s="214"/>
      <c r="E13" s="214"/>
      <c r="F13" s="214"/>
      <c r="G13" s="344"/>
    </row>
    <row r="14" spans="2:8" x14ac:dyDescent="0.25">
      <c r="B14" s="343" t="s">
        <v>129</v>
      </c>
      <c r="C14" s="214">
        <v>3</v>
      </c>
      <c r="D14" s="214">
        <v>17.5</v>
      </c>
      <c r="E14" s="214"/>
      <c r="F14" s="214">
        <f>C14*D14</f>
        <v>52.5</v>
      </c>
      <c r="G14" s="344"/>
    </row>
    <row r="15" spans="2:8" ht="15.75" thickBot="1" x14ac:dyDescent="0.3">
      <c r="B15" s="345"/>
      <c r="C15" s="346"/>
      <c r="D15" s="346"/>
      <c r="E15" s="346"/>
      <c r="F15" s="346"/>
      <c r="G15" s="347"/>
    </row>
    <row r="16" spans="2:8" ht="15.75" thickBot="1" x14ac:dyDescent="0.3"/>
    <row r="17" spans="2:7" x14ac:dyDescent="0.25">
      <c r="B17" s="340" t="s">
        <v>130</v>
      </c>
      <c r="C17" s="341"/>
      <c r="D17" s="341"/>
      <c r="E17" s="341"/>
      <c r="F17" s="341"/>
      <c r="G17" s="342"/>
    </row>
    <row r="18" spans="2:7" x14ac:dyDescent="0.25">
      <c r="B18" s="343"/>
      <c r="C18" s="214"/>
      <c r="D18" s="214"/>
      <c r="E18" s="214"/>
      <c r="F18" s="214"/>
      <c r="G18" s="344"/>
    </row>
    <row r="19" spans="2:7" x14ac:dyDescent="0.25">
      <c r="B19" s="343" t="s">
        <v>129</v>
      </c>
      <c r="C19" s="214">
        <v>10</v>
      </c>
      <c r="D19" s="214">
        <v>17.5</v>
      </c>
      <c r="E19" s="214"/>
      <c r="F19" s="214">
        <f>C19*D19</f>
        <v>175</v>
      </c>
      <c r="G19" s="344"/>
    </row>
    <row r="20" spans="2:7" x14ac:dyDescent="0.25">
      <c r="B20" s="343" t="s">
        <v>131</v>
      </c>
      <c r="C20" s="214">
        <v>10</v>
      </c>
      <c r="D20" s="214">
        <v>17.5</v>
      </c>
      <c r="E20" s="214"/>
      <c r="F20" s="214">
        <f>C20*D20</f>
        <v>175</v>
      </c>
      <c r="G20" s="344"/>
    </row>
    <row r="21" spans="2:7" ht="15.75" thickBot="1" x14ac:dyDescent="0.3">
      <c r="B21" s="345"/>
      <c r="C21" s="346"/>
      <c r="D21" s="346"/>
      <c r="E21" s="346"/>
      <c r="F21" s="346"/>
      <c r="G21" s="347"/>
    </row>
    <row r="22" spans="2:7" ht="15.75" thickBot="1" x14ac:dyDescent="0.3"/>
    <row r="23" spans="2:7" x14ac:dyDescent="0.25">
      <c r="B23" s="340" t="s">
        <v>132</v>
      </c>
      <c r="C23" s="341"/>
      <c r="D23" s="341"/>
      <c r="E23" s="341"/>
      <c r="F23" s="341"/>
      <c r="G23" s="342"/>
    </row>
    <row r="24" spans="2:7" x14ac:dyDescent="0.25">
      <c r="B24" s="343"/>
      <c r="C24" s="214"/>
      <c r="D24" s="214"/>
      <c r="E24" s="214"/>
      <c r="F24" s="214"/>
      <c r="G24" s="344"/>
    </row>
    <row r="25" spans="2:7" x14ac:dyDescent="0.25">
      <c r="B25" s="343" t="s">
        <v>129</v>
      </c>
      <c r="C25" s="214">
        <v>3</v>
      </c>
      <c r="D25" s="214">
        <v>17.5</v>
      </c>
      <c r="E25" s="214"/>
      <c r="F25" s="214">
        <f>C25*D25</f>
        <v>52.5</v>
      </c>
      <c r="G25" s="344"/>
    </row>
    <row r="26" spans="2:7" x14ac:dyDescent="0.25">
      <c r="B26" s="343" t="s">
        <v>131</v>
      </c>
      <c r="C26" s="214">
        <v>2</v>
      </c>
      <c r="D26" s="214">
        <v>17.5</v>
      </c>
      <c r="E26" s="214"/>
      <c r="F26" s="214">
        <f>C26*D26</f>
        <v>35</v>
      </c>
      <c r="G26" s="344"/>
    </row>
    <row r="27" spans="2:7" ht="15.75" thickBot="1" x14ac:dyDescent="0.3">
      <c r="B27" s="345"/>
      <c r="C27" s="346"/>
      <c r="D27" s="346"/>
      <c r="E27" s="346"/>
      <c r="F27" s="346"/>
      <c r="G27" s="347"/>
    </row>
    <row r="29" spans="2:7" ht="15.75" thickBot="1" x14ac:dyDescent="0.3"/>
    <row r="30" spans="2:7" x14ac:dyDescent="0.25">
      <c r="B30" s="340" t="s">
        <v>133</v>
      </c>
      <c r="C30" s="341"/>
      <c r="D30" s="341"/>
      <c r="E30" s="341"/>
      <c r="F30" s="341"/>
      <c r="G30" s="342"/>
    </row>
    <row r="31" spans="2:7" x14ac:dyDescent="0.25">
      <c r="B31" s="343"/>
      <c r="C31" s="214"/>
      <c r="D31" s="214"/>
      <c r="E31" s="214"/>
      <c r="F31" s="214"/>
      <c r="G31" s="344"/>
    </row>
    <row r="32" spans="2:7" x14ac:dyDescent="0.25">
      <c r="B32" s="343" t="s">
        <v>129</v>
      </c>
      <c r="C32" s="214">
        <v>3</v>
      </c>
      <c r="D32" s="214">
        <v>17.5</v>
      </c>
      <c r="E32" s="214"/>
      <c r="F32" s="214">
        <f>C32*D32</f>
        <v>52.5</v>
      </c>
      <c r="G32" s="344"/>
    </row>
    <row r="33" spans="2:7" ht="15.75" thickBot="1" x14ac:dyDescent="0.3">
      <c r="B33" s="343" t="s">
        <v>131</v>
      </c>
      <c r="C33" s="346">
        <v>2</v>
      </c>
      <c r="D33" s="346">
        <v>17.5</v>
      </c>
      <c r="E33" s="346"/>
      <c r="F33" s="214">
        <f>C33*D33</f>
        <v>35</v>
      </c>
      <c r="G33" s="347"/>
    </row>
    <row r="35" spans="2:7" ht="15.75" thickBot="1" x14ac:dyDescent="0.3"/>
    <row r="36" spans="2:7" x14ac:dyDescent="0.25">
      <c r="B36" s="340" t="s">
        <v>134</v>
      </c>
      <c r="C36" s="341"/>
      <c r="D36" s="341"/>
      <c r="E36" s="341"/>
      <c r="F36" s="341"/>
      <c r="G36" s="342"/>
    </row>
    <row r="37" spans="2:7" x14ac:dyDescent="0.25">
      <c r="B37" s="343" t="s">
        <v>135</v>
      </c>
      <c r="C37" s="214"/>
      <c r="D37" s="214"/>
      <c r="E37" s="214"/>
      <c r="F37" s="214"/>
      <c r="G37" s="344"/>
    </row>
    <row r="38" spans="2:7" x14ac:dyDescent="0.25">
      <c r="B38" s="343"/>
      <c r="C38" s="214"/>
      <c r="D38" s="214"/>
      <c r="E38" s="214"/>
      <c r="F38" s="214"/>
      <c r="G38" s="344"/>
    </row>
    <row r="39" spans="2:7" x14ac:dyDescent="0.25">
      <c r="B39" s="343" t="s">
        <v>129</v>
      </c>
      <c r="C39" s="214">
        <v>3</v>
      </c>
      <c r="D39" s="214">
        <v>17.5</v>
      </c>
      <c r="E39" s="214"/>
      <c r="F39" s="214">
        <f>C39*D39</f>
        <v>52.5</v>
      </c>
      <c r="G39" s="344"/>
    </row>
    <row r="40" spans="2:7" x14ac:dyDescent="0.25">
      <c r="B40" s="343" t="s">
        <v>131</v>
      </c>
      <c r="C40" s="214">
        <v>3</v>
      </c>
      <c r="D40" s="214">
        <v>17.5</v>
      </c>
      <c r="E40" s="214"/>
      <c r="F40" s="214">
        <f>C40*D40</f>
        <v>52.5</v>
      </c>
      <c r="G40" s="344"/>
    </row>
    <row r="41" spans="2:7" x14ac:dyDescent="0.25">
      <c r="B41" s="343"/>
      <c r="C41" s="214"/>
      <c r="D41" s="214"/>
      <c r="E41" s="214"/>
      <c r="F41" s="214"/>
      <c r="G41" s="344"/>
    </row>
    <row r="42" spans="2:7" ht="15.75" thickBot="1" x14ac:dyDescent="0.3">
      <c r="B42" s="345"/>
      <c r="C42" s="346"/>
      <c r="D42" s="346"/>
      <c r="E42" s="346"/>
      <c r="F42" s="346"/>
      <c r="G42" s="347"/>
    </row>
    <row r="43" spans="2:7" x14ac:dyDescent="0.25">
      <c r="B43" t="s">
        <v>136</v>
      </c>
      <c r="F43">
        <f>F40+F39+F32+F26+F25+F20+F19+F14+F7</f>
        <v>997.5</v>
      </c>
    </row>
    <row r="45" spans="2:7" ht="15.75" thickBot="1" x14ac:dyDescent="0.3"/>
    <row r="46" spans="2:7" x14ac:dyDescent="0.25">
      <c r="B46" s="340" t="s">
        <v>137</v>
      </c>
      <c r="C46" s="341">
        <f>C39+C32+C25+C19+C14+C7</f>
        <v>42</v>
      </c>
      <c r="D46" s="341"/>
      <c r="E46" s="341"/>
      <c r="F46" s="341">
        <f>F39+F32+F25+F19+F14+F7</f>
        <v>735</v>
      </c>
      <c r="G46" s="342"/>
    </row>
    <row r="47" spans="2:7" x14ac:dyDescent="0.25">
      <c r="B47" s="343" t="s">
        <v>131</v>
      </c>
      <c r="C47" s="214">
        <f>C40+C20+C33+C26</f>
        <v>17</v>
      </c>
      <c r="D47" s="214"/>
      <c r="E47" s="214"/>
      <c r="F47" s="214">
        <f>F40+F26+F20</f>
        <v>262.5</v>
      </c>
      <c r="G47" s="344"/>
    </row>
    <row r="48" spans="2:7" ht="15.75" thickBot="1" x14ac:dyDescent="0.3">
      <c r="B48" s="345"/>
      <c r="C48" s="346">
        <f>SUM(C46:C47)</f>
        <v>59</v>
      </c>
      <c r="D48" s="346"/>
      <c r="E48" s="346"/>
      <c r="F48" s="346">
        <f>SUM(F46:F47)</f>
        <v>997.5</v>
      </c>
      <c r="G48" s="347"/>
    </row>
    <row r="51" spans="3:5" x14ac:dyDescent="0.25">
      <c r="C51">
        <v>59</v>
      </c>
      <c r="D51">
        <v>17.5</v>
      </c>
      <c r="E51">
        <f>C51*D51</f>
        <v>1032.5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docenti</vt:lpstr>
      <vt:lpstr>funzioni strum </vt:lpstr>
      <vt:lpstr>incarichi specifici</vt:lpstr>
      <vt:lpstr>compensi ass amm.vi</vt:lpstr>
      <vt:lpstr>compensi cs rodari</vt:lpstr>
      <vt:lpstr>compensi cs tagliabue</vt:lpstr>
      <vt:lpstr>compensi cs via prati</vt:lpstr>
      <vt:lpstr>educazione fisica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preside</cp:lastModifiedBy>
  <cp:lastPrinted>2017-11-10T08:37:10Z</cp:lastPrinted>
  <dcterms:created xsi:type="dcterms:W3CDTF">2016-04-12T09:10:56Z</dcterms:created>
  <dcterms:modified xsi:type="dcterms:W3CDTF">2020-02-17T11:58:12Z</dcterms:modified>
</cp:coreProperties>
</file>