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firstSheet="1" activeTab="5"/>
  </bookViews>
  <sheets>
    <sheet name=" FIS docenti  " sheetId="5" r:id="rId1"/>
    <sheet name="EDUCAZIONE FISICA" sheetId="2" r:id="rId2"/>
    <sheet name="funzioni strum" sheetId="6" r:id="rId3"/>
    <sheet name="incarichi spec" sheetId="7" r:id="rId4"/>
    <sheet name="pagamenti a a " sheetId="8" r:id="rId5"/>
    <sheet name="pagamenti cs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9" i="9" l="1"/>
  <c r="H119" i="9"/>
  <c r="J119" i="9" s="1"/>
  <c r="D119" i="9"/>
  <c r="H118" i="9"/>
  <c r="F118" i="9"/>
  <c r="I117" i="9"/>
  <c r="H117" i="9"/>
  <c r="F117" i="9"/>
  <c r="F116" i="9"/>
  <c r="I116" i="9" s="1"/>
  <c r="H115" i="9"/>
  <c r="F115" i="9"/>
  <c r="I114" i="9"/>
  <c r="F114" i="9"/>
  <c r="H113" i="9"/>
  <c r="F113" i="9"/>
  <c r="I113" i="9" s="1"/>
  <c r="I112" i="9"/>
  <c r="H112" i="9"/>
  <c r="F112" i="9"/>
  <c r="G113" i="9" s="1"/>
  <c r="F111" i="9"/>
  <c r="I111" i="9" s="1"/>
  <c r="F110" i="9"/>
  <c r="H110" i="9" s="1"/>
  <c r="F109" i="9"/>
  <c r="I109" i="9" s="1"/>
  <c r="F107" i="9"/>
  <c r="I107" i="9" s="1"/>
  <c r="F106" i="9"/>
  <c r="F105" i="9"/>
  <c r="F104" i="9"/>
  <c r="F103" i="9"/>
  <c r="F102" i="9"/>
  <c r="H102" i="9" s="1"/>
  <c r="I101" i="9"/>
  <c r="F101" i="9"/>
  <c r="I100" i="9"/>
  <c r="H100" i="9"/>
  <c r="F100" i="9"/>
  <c r="F99" i="9"/>
  <c r="H98" i="9"/>
  <c r="F98" i="9"/>
  <c r="I97" i="9"/>
  <c r="F97" i="9"/>
  <c r="I96" i="9"/>
  <c r="H96" i="9"/>
  <c r="F96" i="9"/>
  <c r="F95" i="9"/>
  <c r="I95" i="9" s="1"/>
  <c r="H94" i="9"/>
  <c r="F94" i="9"/>
  <c r="F87" i="9"/>
  <c r="D87" i="9"/>
  <c r="F86" i="9"/>
  <c r="F85" i="9"/>
  <c r="D82" i="9"/>
  <c r="F80" i="9"/>
  <c r="I80" i="9" s="1"/>
  <c r="F79" i="9"/>
  <c r="I79" i="9" s="1"/>
  <c r="F78" i="9"/>
  <c r="I78" i="9" s="1"/>
  <c r="F77" i="9"/>
  <c r="I77" i="9" s="1"/>
  <c r="F76" i="9"/>
  <c r="I76" i="9" s="1"/>
  <c r="F75" i="9"/>
  <c r="F74" i="9"/>
  <c r="F72" i="9"/>
  <c r="F71" i="9"/>
  <c r="F70" i="9"/>
  <c r="F69" i="9"/>
  <c r="F68" i="9"/>
  <c r="F67" i="9"/>
  <c r="F66" i="9"/>
  <c r="I65" i="9"/>
  <c r="H65" i="9"/>
  <c r="F65" i="9"/>
  <c r="F64" i="9"/>
  <c r="H63" i="9"/>
  <c r="F63" i="9"/>
  <c r="D50" i="9"/>
  <c r="F49" i="9"/>
  <c r="H49" i="9" s="1"/>
  <c r="F48" i="9"/>
  <c r="H48" i="9" s="1"/>
  <c r="F46" i="9"/>
  <c r="I46" i="9" s="1"/>
  <c r="F45" i="9"/>
  <c r="I45" i="9" s="1"/>
  <c r="F44" i="9"/>
  <c r="I44" i="9" s="1"/>
  <c r="F42" i="9"/>
  <c r="I42" i="9" s="1"/>
  <c r="F41" i="9"/>
  <c r="I41" i="9" s="1"/>
  <c r="F40" i="9"/>
  <c r="F39" i="9"/>
  <c r="I38" i="9"/>
  <c r="F38" i="9"/>
  <c r="I37" i="9"/>
  <c r="F37" i="9"/>
  <c r="H37" i="9" s="1"/>
  <c r="J37" i="9" s="1"/>
  <c r="H36" i="9"/>
  <c r="F36" i="9"/>
  <c r="I36" i="9" s="1"/>
  <c r="F35" i="9"/>
  <c r="G38" i="9" s="1"/>
  <c r="H34" i="9"/>
  <c r="F34" i="9"/>
  <c r="I34" i="9" s="1"/>
  <c r="I32" i="9"/>
  <c r="F32" i="9"/>
  <c r="F31" i="9"/>
  <c r="H31" i="9" s="1"/>
  <c r="F30" i="9"/>
  <c r="H30" i="9" s="1"/>
  <c r="F29" i="9"/>
  <c r="H29" i="9" s="1"/>
  <c r="F28" i="9"/>
  <c r="F27" i="9"/>
  <c r="H27" i="9" s="1"/>
  <c r="F26" i="9"/>
  <c r="H26" i="9" s="1"/>
  <c r="F25" i="9"/>
  <c r="I25" i="9" s="1"/>
  <c r="F24" i="9"/>
  <c r="I24" i="9" s="1"/>
  <c r="F23" i="9"/>
  <c r="I23" i="9" s="1"/>
  <c r="F22" i="9"/>
  <c r="I22" i="9" s="1"/>
  <c r="F21" i="9"/>
  <c r="I21" i="9" s="1"/>
  <c r="F20" i="9"/>
  <c r="F18" i="9"/>
  <c r="F17" i="9"/>
  <c r="F16" i="9"/>
  <c r="I15" i="9"/>
  <c r="F15" i="9"/>
  <c r="H14" i="9"/>
  <c r="F14" i="9"/>
  <c r="I14" i="9" s="1"/>
  <c r="F13" i="9"/>
  <c r="G14" i="9" s="1"/>
  <c r="I12" i="9"/>
  <c r="H12" i="9"/>
  <c r="I11" i="9"/>
  <c r="H11" i="9"/>
  <c r="J11" i="9" s="1"/>
  <c r="I10" i="9"/>
  <c r="H10" i="9"/>
  <c r="J10" i="9" s="1"/>
  <c r="D4" i="9"/>
  <c r="F3" i="9"/>
  <c r="F2" i="9"/>
  <c r="F4" i="9" s="1"/>
  <c r="J36" i="9" l="1"/>
  <c r="J64" i="9"/>
  <c r="H13" i="9"/>
  <c r="I27" i="9"/>
  <c r="J27" i="9" s="1"/>
  <c r="I29" i="9"/>
  <c r="I31" i="9"/>
  <c r="H35" i="9"/>
  <c r="J38" i="9"/>
  <c r="I48" i="9"/>
  <c r="H64" i="9"/>
  <c r="G97" i="9"/>
  <c r="H95" i="9"/>
  <c r="J95" i="9" s="1"/>
  <c r="J96" i="9"/>
  <c r="H99" i="9"/>
  <c r="J99" i="9" s="1"/>
  <c r="H111" i="9"/>
  <c r="J111" i="9" s="1"/>
  <c r="J112" i="9"/>
  <c r="H116" i="9"/>
  <c r="J116" i="9" s="1"/>
  <c r="J29" i="9"/>
  <c r="I13" i="9"/>
  <c r="G32" i="9"/>
  <c r="J30" i="9"/>
  <c r="J34" i="9"/>
  <c r="I35" i="9"/>
  <c r="J49" i="9"/>
  <c r="I64" i="9"/>
  <c r="J97" i="9"/>
  <c r="I99" i="9"/>
  <c r="G102" i="9"/>
  <c r="J113" i="9"/>
  <c r="J114" i="9"/>
  <c r="J31" i="9"/>
  <c r="J12" i="9"/>
  <c r="H15" i="9"/>
  <c r="J15" i="9" s="1"/>
  <c r="I26" i="9"/>
  <c r="J26" i="9" s="1"/>
  <c r="I28" i="9"/>
  <c r="I30" i="9"/>
  <c r="H32" i="9"/>
  <c r="J32" i="9" s="1"/>
  <c r="H38" i="9"/>
  <c r="I49" i="9"/>
  <c r="I63" i="9"/>
  <c r="J63" i="9" s="1"/>
  <c r="J65" i="9"/>
  <c r="I94" i="9"/>
  <c r="J94" i="9" s="1"/>
  <c r="H97" i="9"/>
  <c r="I98" i="9"/>
  <c r="J98" i="9" s="1"/>
  <c r="J100" i="9"/>
  <c r="H101" i="9"/>
  <c r="J101" i="9" s="1"/>
  <c r="I110" i="9"/>
  <c r="H114" i="9"/>
  <c r="I115" i="9"/>
  <c r="J115" i="9" s="1"/>
  <c r="J117" i="9"/>
  <c r="G118" i="9"/>
  <c r="I20" i="9"/>
  <c r="H20" i="9"/>
  <c r="J20" i="9" s="1"/>
  <c r="G41" i="9"/>
  <c r="I40" i="9"/>
  <c r="H40" i="9"/>
  <c r="J40" i="9" s="1"/>
  <c r="G20" i="9"/>
  <c r="I17" i="9"/>
  <c r="J17" i="9" s="1"/>
  <c r="H17" i="9"/>
  <c r="J105" i="9"/>
  <c r="J14" i="9"/>
  <c r="I18" i="9"/>
  <c r="H18" i="9"/>
  <c r="H39" i="9"/>
  <c r="J39" i="9" s="1"/>
  <c r="I39" i="9"/>
  <c r="J48" i="9"/>
  <c r="H67" i="9"/>
  <c r="J67" i="9" s="1"/>
  <c r="H69" i="9"/>
  <c r="H71" i="9"/>
  <c r="H104" i="9"/>
  <c r="H106" i="9"/>
  <c r="J106" i="9" s="1"/>
  <c r="G107" i="9"/>
  <c r="H21" i="9"/>
  <c r="J21" i="9" s="1"/>
  <c r="H22" i="9"/>
  <c r="J22" i="9" s="1"/>
  <c r="H23" i="9"/>
  <c r="J23" i="9" s="1"/>
  <c r="H24" i="9"/>
  <c r="J24" i="9" s="1"/>
  <c r="H25" i="9"/>
  <c r="J25" i="9" s="1"/>
  <c r="G26" i="9"/>
  <c r="H41" i="9"/>
  <c r="J41" i="9" s="1"/>
  <c r="H42" i="9"/>
  <c r="J42" i="9" s="1"/>
  <c r="H44" i="9"/>
  <c r="J44" i="9" s="1"/>
  <c r="H45" i="9"/>
  <c r="J45" i="9" s="1"/>
  <c r="H46" i="9"/>
  <c r="J46" i="9" s="1"/>
  <c r="G48" i="9"/>
  <c r="I67" i="9"/>
  <c r="I68" i="9"/>
  <c r="I69" i="9"/>
  <c r="J69" i="9" s="1"/>
  <c r="I70" i="9"/>
  <c r="I71" i="9"/>
  <c r="I72" i="9"/>
  <c r="J72" i="9" s="1"/>
  <c r="I74" i="9"/>
  <c r="J74" i="9" s="1"/>
  <c r="H76" i="9"/>
  <c r="J76" i="9" s="1"/>
  <c r="H77" i="9"/>
  <c r="J77" i="9" s="1"/>
  <c r="H78" i="9"/>
  <c r="J78" i="9" s="1"/>
  <c r="H79" i="9"/>
  <c r="J79" i="9" s="1"/>
  <c r="H80" i="9"/>
  <c r="J80" i="9" s="1"/>
  <c r="I102" i="9"/>
  <c r="J102" i="9" s="1"/>
  <c r="I103" i="9"/>
  <c r="I104" i="9"/>
  <c r="I105" i="9"/>
  <c r="I106" i="9"/>
  <c r="H107" i="9"/>
  <c r="H109" i="9"/>
  <c r="J109" i="9" s="1"/>
  <c r="G110" i="9"/>
  <c r="I118" i="9"/>
  <c r="J118" i="9" s="1"/>
  <c r="J107" i="9"/>
  <c r="H68" i="9"/>
  <c r="J68" i="9" s="1"/>
  <c r="H70" i="9"/>
  <c r="J70" i="9" s="1"/>
  <c r="H72" i="9"/>
  <c r="H74" i="9"/>
  <c r="H103" i="9"/>
  <c r="J103" i="9" s="1"/>
  <c r="H105" i="9"/>
  <c r="J110" i="9"/>
  <c r="H28" i="9"/>
  <c r="J28" i="9" s="1"/>
  <c r="D33" i="8"/>
  <c r="D34" i="8" s="1"/>
  <c r="G32" i="8"/>
  <c r="F32" i="8"/>
  <c r="H31" i="8"/>
  <c r="F31" i="8"/>
  <c r="G31" i="8" s="1"/>
  <c r="D30" i="8"/>
  <c r="I29" i="8"/>
  <c r="H28" i="8"/>
  <c r="F28" i="8"/>
  <c r="G28" i="8" s="1"/>
  <c r="I28" i="8" s="1"/>
  <c r="I27" i="8"/>
  <c r="H27" i="8"/>
  <c r="G27" i="8"/>
  <c r="F27" i="8"/>
  <c r="J27" i="8" s="1"/>
  <c r="F26" i="8"/>
  <c r="H26" i="8" s="1"/>
  <c r="H30" i="8" s="1"/>
  <c r="D25" i="8"/>
  <c r="I24" i="8"/>
  <c r="H24" i="8"/>
  <c r="G24" i="8"/>
  <c r="F24" i="8"/>
  <c r="J24" i="8" s="1"/>
  <c r="F23" i="8"/>
  <c r="H23" i="8" s="1"/>
  <c r="G22" i="8"/>
  <c r="F22" i="8"/>
  <c r="F25" i="8" s="1"/>
  <c r="I21" i="8"/>
  <c r="E20" i="8"/>
  <c r="D20" i="8"/>
  <c r="H19" i="8"/>
  <c r="F19" i="8"/>
  <c r="G19" i="8" s="1"/>
  <c r="I19" i="8" s="1"/>
  <c r="I18" i="8"/>
  <c r="H18" i="8"/>
  <c r="G18" i="8"/>
  <c r="F18" i="8"/>
  <c r="J18" i="8" s="1"/>
  <c r="F17" i="8"/>
  <c r="H17" i="8" s="1"/>
  <c r="H20" i="8" s="1"/>
  <c r="I16" i="8"/>
  <c r="D15" i="8"/>
  <c r="F14" i="8"/>
  <c r="H14" i="8" s="1"/>
  <c r="G13" i="8"/>
  <c r="F13" i="8"/>
  <c r="H12" i="8"/>
  <c r="F12" i="8"/>
  <c r="G12" i="8" s="1"/>
  <c r="I11" i="8"/>
  <c r="D10" i="8"/>
  <c r="H9" i="8"/>
  <c r="F9" i="8"/>
  <c r="G9" i="8" s="1"/>
  <c r="I9" i="8" s="1"/>
  <c r="I8" i="8"/>
  <c r="H8" i="8"/>
  <c r="G8" i="8"/>
  <c r="F8" i="8"/>
  <c r="J8" i="8" s="1"/>
  <c r="F7" i="8"/>
  <c r="H7" i="8" s="1"/>
  <c r="H10" i="8" s="1"/>
  <c r="J104" i="9" l="1"/>
  <c r="J35" i="9"/>
  <c r="J71" i="9"/>
  <c r="J18" i="9"/>
  <c r="J13" i="9"/>
  <c r="I12" i="8"/>
  <c r="J12" i="8" s="1"/>
  <c r="I32" i="8"/>
  <c r="J32" i="8" s="1"/>
  <c r="G33" i="8"/>
  <c r="I31" i="8"/>
  <c r="F10" i="8"/>
  <c r="G7" i="8"/>
  <c r="H13" i="8"/>
  <c r="I13" i="8" s="1"/>
  <c r="J13" i="8" s="1"/>
  <c r="G14" i="8"/>
  <c r="I14" i="8" s="1"/>
  <c r="G17" i="8"/>
  <c r="F20" i="8"/>
  <c r="H22" i="8"/>
  <c r="H25" i="8" s="1"/>
  <c r="G23" i="8"/>
  <c r="I23" i="8" s="1"/>
  <c r="J23" i="8" s="1"/>
  <c r="G26" i="8"/>
  <c r="F30" i="8"/>
  <c r="H32" i="8"/>
  <c r="H33" i="8" s="1"/>
  <c r="F33" i="8"/>
  <c r="F34" i="8" s="1"/>
  <c r="J14" i="8"/>
  <c r="F15" i="8"/>
  <c r="J19" i="8"/>
  <c r="J28" i="8"/>
  <c r="J31" i="8"/>
  <c r="J9" i="8"/>
  <c r="F14" i="7"/>
  <c r="F13" i="7"/>
  <c r="F12" i="7"/>
  <c r="F11" i="7"/>
  <c r="F10" i="7"/>
  <c r="F9" i="7"/>
  <c r="F8" i="7"/>
  <c r="J15" i="8" l="1"/>
  <c r="J33" i="8"/>
  <c r="I26" i="8"/>
  <c r="J26" i="8" s="1"/>
  <c r="J30" i="8" s="1"/>
  <c r="G30" i="8"/>
  <c r="I30" i="8" s="1"/>
  <c r="I17" i="8"/>
  <c r="J17" i="8" s="1"/>
  <c r="J20" i="8" s="1"/>
  <c r="G20" i="8"/>
  <c r="I20" i="8" s="1"/>
  <c r="G25" i="8"/>
  <c r="I25" i="8" s="1"/>
  <c r="G15" i="8"/>
  <c r="I33" i="8"/>
  <c r="H15" i="8"/>
  <c r="H34" i="8" s="1"/>
  <c r="I7" i="8"/>
  <c r="G10" i="8"/>
  <c r="I22" i="8"/>
  <c r="J22" i="8" s="1"/>
  <c r="J25" i="8" s="1"/>
  <c r="I9" i="7"/>
  <c r="F15" i="7"/>
  <c r="G8" i="7"/>
  <c r="G9" i="7"/>
  <c r="G10" i="7"/>
  <c r="I10" i="7" s="1"/>
  <c r="G11" i="7"/>
  <c r="I11" i="7" s="1"/>
  <c r="G12" i="7"/>
  <c r="G13" i="7"/>
  <c r="I13" i="7" s="1"/>
  <c r="G14" i="7"/>
  <c r="I14" i="7" s="1"/>
  <c r="H8" i="7"/>
  <c r="I8" i="7" s="1"/>
  <c r="H9" i="7"/>
  <c r="H10" i="7"/>
  <c r="H11" i="7"/>
  <c r="H12" i="7"/>
  <c r="I12" i="7" s="1"/>
  <c r="H13" i="7"/>
  <c r="H14" i="7"/>
  <c r="D22" i="6"/>
  <c r="E16" i="6"/>
  <c r="P13" i="6"/>
  <c r="O11" i="6"/>
  <c r="Q8" i="6"/>
  <c r="P6" i="6"/>
  <c r="F15" i="6" s="1"/>
  <c r="J34" i="8" l="1"/>
  <c r="G34" i="8"/>
  <c r="I10" i="8"/>
  <c r="J7" i="8"/>
  <c r="J10" i="8" s="1"/>
  <c r="I15" i="8"/>
  <c r="I34" i="8" s="1"/>
  <c r="H15" i="7"/>
  <c r="G15" i="7"/>
  <c r="I15" i="7" s="1"/>
  <c r="G15" i="6"/>
  <c r="H15" i="6"/>
  <c r="F13" i="6"/>
  <c r="F14" i="6"/>
  <c r="P14" i="6"/>
  <c r="P15" i="6" s="1"/>
  <c r="F6" i="6"/>
  <c r="F8" i="6"/>
  <c r="F9" i="6"/>
  <c r="H13" i="6" l="1"/>
  <c r="G13" i="6"/>
  <c r="I13" i="6" s="1"/>
  <c r="I15" i="6"/>
  <c r="H8" i="6"/>
  <c r="G8" i="6"/>
  <c r="F16" i="6"/>
  <c r="D21" i="6" s="1"/>
  <c r="H6" i="6"/>
  <c r="J8" i="6"/>
  <c r="F7" i="6"/>
  <c r="G6" i="6"/>
  <c r="H9" i="6"/>
  <c r="G9" i="6"/>
  <c r="I9" i="6" s="1"/>
  <c r="G14" i="6"/>
  <c r="H14" i="6"/>
  <c r="J12" i="6"/>
  <c r="J16" i="6" l="1"/>
  <c r="I6" i="6"/>
  <c r="I14" i="6"/>
  <c r="H7" i="6"/>
  <c r="H16" i="6" s="1"/>
  <c r="G7" i="6"/>
  <c r="I7" i="6" s="1"/>
  <c r="I8" i="6"/>
  <c r="G16" i="6" l="1"/>
  <c r="I16" i="6"/>
  <c r="K205" i="5" l="1"/>
  <c r="H135" i="5"/>
  <c r="H111" i="5"/>
  <c r="K111" i="5" s="1"/>
  <c r="K203" i="5"/>
  <c r="K201" i="5"/>
  <c r="K199" i="5"/>
  <c r="K197" i="5"/>
  <c r="K195" i="5"/>
  <c r="H193" i="5"/>
  <c r="K193" i="5" s="1"/>
  <c r="K188" i="5"/>
  <c r="K182" i="5"/>
  <c r="H186" i="5"/>
  <c r="K186" i="5" s="1"/>
  <c r="K180" i="5"/>
  <c r="K178" i="5"/>
  <c r="K176" i="5"/>
  <c r="H174" i="5"/>
  <c r="K174" i="5" s="1"/>
  <c r="K165" i="5"/>
  <c r="H169" i="5"/>
  <c r="K169" i="5" s="1"/>
  <c r="K159" i="5"/>
  <c r="H163" i="5"/>
  <c r="K163" i="5" s="1"/>
  <c r="K156" i="5"/>
  <c r="H209" i="5" l="1"/>
  <c r="K209" i="5" s="1"/>
  <c r="H103" i="5"/>
  <c r="K129" i="5" l="1"/>
  <c r="K137" i="5"/>
  <c r="K144" i="5"/>
  <c r="H150" i="5" l="1"/>
  <c r="H142" i="5"/>
  <c r="K142" i="5" s="1"/>
  <c r="K135" i="5"/>
  <c r="H127" i="5"/>
  <c r="K127" i="5" s="1"/>
  <c r="H122" i="5"/>
  <c r="K122" i="5" s="1"/>
  <c r="K107" i="5"/>
  <c r="K103" i="5"/>
  <c r="K99" i="5"/>
  <c r="K93" i="5"/>
  <c r="K91" i="5"/>
  <c r="K89" i="5"/>
  <c r="K87" i="5"/>
  <c r="K85" i="5"/>
  <c r="K83" i="5"/>
  <c r="K81" i="5"/>
  <c r="K79" i="5"/>
  <c r="H97" i="5"/>
  <c r="H77" i="5"/>
  <c r="K77" i="5" s="1"/>
  <c r="H73" i="5"/>
  <c r="K73" i="5" s="1"/>
  <c r="H68" i="5"/>
  <c r="K68" i="5" s="1"/>
  <c r="H63" i="5"/>
  <c r="K63" i="5" s="1"/>
  <c r="H59" i="5"/>
  <c r="K59" i="5" s="1"/>
  <c r="H54" i="5"/>
  <c r="K54" i="5" s="1"/>
  <c r="H50" i="5"/>
  <c r="K50" i="5" s="1"/>
  <c r="H42" i="5"/>
  <c r="K42" i="5" s="1"/>
  <c r="H35" i="5"/>
  <c r="K35" i="5" s="1"/>
  <c r="H31" i="5"/>
  <c r="K31" i="5" s="1"/>
  <c r="H25" i="5"/>
  <c r="K25" i="5" s="1"/>
  <c r="H14" i="5"/>
  <c r="K14" i="5" s="1"/>
  <c r="H9" i="5"/>
  <c r="K9" i="5" s="1"/>
  <c r="H19" i="5"/>
  <c r="K19" i="5" s="1"/>
  <c r="K97" i="5" l="1"/>
  <c r="H113" i="5"/>
  <c r="K113" i="5" s="1"/>
  <c r="K150" i="5"/>
  <c r="H152" i="5"/>
  <c r="K152" i="5" s="1"/>
  <c r="F19" i="2" l="1"/>
  <c r="F18" i="2"/>
  <c r="F13" i="2"/>
  <c r="F39" i="2"/>
  <c r="F38" i="2"/>
  <c r="F31" i="2"/>
  <c r="F25" i="2"/>
  <c r="F24" i="2"/>
  <c r="F6" i="2"/>
  <c r="F46" i="2" l="1"/>
  <c r="F47" i="2"/>
  <c r="I47" i="2" s="1"/>
  <c r="F42" i="2"/>
  <c r="F48" i="2" l="1"/>
  <c r="I46" i="2"/>
</calcChain>
</file>

<file path=xl/sharedStrings.xml><?xml version="1.0" encoding="utf-8"?>
<sst xmlns="http://schemas.openxmlformats.org/spreadsheetml/2006/main" count="463" uniqueCount="274">
  <si>
    <t>SICUREZZA</t>
  </si>
  <si>
    <t>CASSANMAGNAGO</t>
  </si>
  <si>
    <t>GALLI</t>
  </si>
  <si>
    <t>ARIENTI MR</t>
  </si>
  <si>
    <t>INTERCULTURA</t>
  </si>
  <si>
    <t>PIANA</t>
  </si>
  <si>
    <t>ARDIS</t>
  </si>
  <si>
    <t>DISPONIBILITA'</t>
  </si>
  <si>
    <t xml:space="preserve">Organizzazione squadra di baseball </t>
  </si>
  <si>
    <t>Meroni  M</t>
  </si>
  <si>
    <t>Meroni M</t>
  </si>
  <si>
    <t>Referenti per progetti</t>
  </si>
  <si>
    <t>Attivita' complementari di educaziobe fisica</t>
  </si>
  <si>
    <t>Organizzazione gare di atletica</t>
  </si>
  <si>
    <t>Pellegatta</t>
  </si>
  <si>
    <t>Organizzazione e premiazioni e stesura displomi</t>
  </si>
  <si>
    <t>Accompagnamento organizzazione e aiuto istruttori per giornata</t>
  </si>
  <si>
    <t>di sci di fondo</t>
  </si>
  <si>
    <t>Organizzazione tornei scolastici e stesura classifiche</t>
  </si>
  <si>
    <t>totale spesa</t>
  </si>
  <si>
    <t>Meroni m</t>
  </si>
  <si>
    <t>lordo dipendente</t>
  </si>
  <si>
    <t>rodari</t>
  </si>
  <si>
    <t>coordinatore</t>
  </si>
  <si>
    <t>curricolo verticale</t>
  </si>
  <si>
    <t>lab pomeriggio</t>
  </si>
  <si>
    <t>lab pomeriggi</t>
  </si>
  <si>
    <t>orientamento</t>
  </si>
  <si>
    <t>arosio giovanna</t>
  </si>
  <si>
    <t>tutor</t>
  </si>
  <si>
    <t>orario</t>
  </si>
  <si>
    <t xml:space="preserve">viaggi istruz </t>
  </si>
  <si>
    <t>arosio ivana</t>
  </si>
  <si>
    <t>laboratorio scien</t>
  </si>
  <si>
    <t>open day</t>
  </si>
  <si>
    <t>coordinatri</t>
  </si>
  <si>
    <t>oleoni</t>
  </si>
  <si>
    <t>life skills</t>
  </si>
  <si>
    <t>accoglienza</t>
  </si>
  <si>
    <t>masolo</t>
  </si>
  <si>
    <t>life skils</t>
  </si>
  <si>
    <t>meroni</t>
  </si>
  <si>
    <t>referente pal</t>
  </si>
  <si>
    <t>ref ceramica</t>
  </si>
  <si>
    <t>visite istruz</t>
  </si>
  <si>
    <t>pratinfesta</t>
  </si>
  <si>
    <t>più ore 41 per il progetto educazione fisica</t>
  </si>
  <si>
    <t>prevenzione ludopatie</t>
  </si>
  <si>
    <t>musca</t>
  </si>
  <si>
    <t>(manca documentazione)</t>
  </si>
  <si>
    <t>biblioteca</t>
  </si>
  <si>
    <t>tempo prolung</t>
  </si>
  <si>
    <t>guaglianone</t>
  </si>
  <si>
    <t>calcina</t>
  </si>
  <si>
    <t>delf</t>
  </si>
  <si>
    <t>ptof</t>
  </si>
  <si>
    <t>trinity</t>
  </si>
  <si>
    <t>lisa</t>
  </si>
  <si>
    <t>deotti</t>
  </si>
  <si>
    <t>mensa</t>
  </si>
  <si>
    <t>coordinatori</t>
  </si>
  <si>
    <t>like skills</t>
  </si>
  <si>
    <t>cyberbullismo</t>
  </si>
  <si>
    <t>collotta</t>
  </si>
  <si>
    <t>legalità</t>
  </si>
  <si>
    <t>coordinatrice</t>
  </si>
  <si>
    <t>donno</t>
  </si>
  <si>
    <t>laboratori</t>
  </si>
  <si>
    <t>ciao</t>
  </si>
  <si>
    <t>registro elettronico</t>
  </si>
  <si>
    <t>stamerrra</t>
  </si>
  <si>
    <t>acquisti</t>
  </si>
  <si>
    <t>forloni</t>
  </si>
  <si>
    <t>coordinamento</t>
  </si>
  <si>
    <t>de mas</t>
  </si>
  <si>
    <t>caprara</t>
  </si>
  <si>
    <t>pellicelli</t>
  </si>
  <si>
    <t>lentini</t>
  </si>
  <si>
    <t>longi</t>
  </si>
  <si>
    <t>penati</t>
  </si>
  <si>
    <t>orto</t>
  </si>
  <si>
    <t>surio</t>
  </si>
  <si>
    <t>spota</t>
  </si>
  <si>
    <t>attivita' sportiva</t>
  </si>
  <si>
    <t>pellegatta</t>
  </si>
  <si>
    <t>galimberti</t>
  </si>
  <si>
    <t>invalsi</t>
  </si>
  <si>
    <t>TAGLIABUE</t>
  </si>
  <si>
    <t>INFORMATICA</t>
  </si>
  <si>
    <t>viaggi</t>
  </si>
  <si>
    <t>open day accoglienza</t>
  </si>
  <si>
    <t>lo piccolo</t>
  </si>
  <si>
    <t>comm classi 1</t>
  </si>
  <si>
    <t>lagana</t>
  </si>
  <si>
    <t>mariani angela</t>
  </si>
  <si>
    <t>coordinat plesso</t>
  </si>
  <si>
    <t>sicurezza</t>
  </si>
  <si>
    <t>informatica</t>
  </si>
  <si>
    <t xml:space="preserve">pulici </t>
  </si>
  <si>
    <t>cerliani</t>
  </si>
  <si>
    <t>tuvo</t>
  </si>
  <si>
    <t>referente gite</t>
  </si>
  <si>
    <t>COORDITRICE USCITE</t>
  </si>
  <si>
    <t>AGENDA</t>
  </si>
  <si>
    <t>ADD STAMPA</t>
  </si>
  <si>
    <t>OPEN DAY/ACC</t>
  </si>
  <si>
    <t>mancuso</t>
  </si>
  <si>
    <t>ecdl</t>
  </si>
  <si>
    <t>barbagallo</t>
  </si>
  <si>
    <t>formazioni classi 1 primaria</t>
  </si>
  <si>
    <t>caglio</t>
  </si>
  <si>
    <t>formazione classi 1</t>
  </si>
  <si>
    <t>referente bes</t>
  </si>
  <si>
    <t>butera</t>
  </si>
  <si>
    <t>fasolino</t>
  </si>
  <si>
    <t>palestra</t>
  </si>
  <si>
    <t>VIA PRATI</t>
  </si>
  <si>
    <t>ORARIO</t>
  </si>
  <si>
    <t>salina</t>
  </si>
  <si>
    <t>ref palestra</t>
  </si>
  <si>
    <t>deleidi</t>
  </si>
  <si>
    <t>salari</t>
  </si>
  <si>
    <t>villa</t>
  </si>
  <si>
    <t>grillo carmen</t>
  </si>
  <si>
    <t>picone</t>
  </si>
  <si>
    <t>ref viaggi</t>
  </si>
  <si>
    <t>chiarello</t>
  </si>
  <si>
    <t>bona</t>
  </si>
  <si>
    <t>coordinatore plesso</t>
  </si>
  <si>
    <t>sinicropi</t>
  </si>
  <si>
    <t>mauri</t>
  </si>
  <si>
    <t>d'anna</t>
  </si>
  <si>
    <t>ref mensa</t>
  </si>
  <si>
    <t>giudici</t>
  </si>
  <si>
    <t>animatore digitale</t>
  </si>
  <si>
    <t>lionello</t>
  </si>
  <si>
    <t>intercultura</t>
  </si>
  <si>
    <t>longoni</t>
  </si>
  <si>
    <t>lab informatica</t>
  </si>
  <si>
    <t>tot ore rodari</t>
  </si>
  <si>
    <t>totale U. tagliabue</t>
  </si>
  <si>
    <t>totale</t>
  </si>
  <si>
    <t>viaggi istruzione</t>
  </si>
  <si>
    <t>vessillo</t>
  </si>
  <si>
    <t>viaggi di istruzione</t>
  </si>
  <si>
    <t>ore pagate</t>
  </si>
  <si>
    <t>ARTICOLAZIONE E PROGRAMMAZIONE FUNZIONI STRUMENTALI                                      A.S. 2015-16</t>
  </si>
  <si>
    <t>ALLEGATO 2</t>
  </si>
  <si>
    <t>2018 2019</t>
  </si>
  <si>
    <t>Nominativi</t>
  </si>
  <si>
    <t>VALORE 1 FUNZIONE 847,53</t>
  </si>
  <si>
    <t>totale lordo dipendente</t>
  </si>
  <si>
    <t>irap</t>
  </si>
  <si>
    <t>inpdap</t>
  </si>
  <si>
    <t>totale lordo stato</t>
  </si>
  <si>
    <t>AREA POF</t>
  </si>
  <si>
    <t xml:space="preserve">GALLI NADIA  </t>
  </si>
  <si>
    <t>2,5  FUNZIONI</t>
  </si>
  <si>
    <t>SALARI FIORELLA</t>
  </si>
  <si>
    <t>CALCINA TIZIANA</t>
  </si>
  <si>
    <t xml:space="preserve">         AREA SUPPORTO ALUNNI</t>
  </si>
  <si>
    <t>COLLOTTA ANNALISA  1</t>
  </si>
  <si>
    <t>AREA SUPPORTO ALUNNI</t>
  </si>
  <si>
    <t xml:space="preserve">           BES</t>
  </si>
  <si>
    <t>ARIENTI M R 1</t>
  </si>
  <si>
    <t>PENATI ANTONELLA 1</t>
  </si>
  <si>
    <t>3,5FUNZIONI</t>
  </si>
  <si>
    <t>DSA</t>
  </si>
  <si>
    <t>PIANA ELENA</t>
  </si>
  <si>
    <t>Totale</t>
  </si>
  <si>
    <t>TOTALE FUNZIONI  6</t>
  </si>
  <si>
    <t>1 FUNZIONE</t>
  </si>
  <si>
    <t>pof</t>
  </si>
  <si>
    <t>supp alunni</t>
  </si>
  <si>
    <t xml:space="preserve">TOTALE PREVISIONE </t>
  </si>
  <si>
    <t>TOTALE DISPONIBILITA'</t>
  </si>
  <si>
    <t>ARTICOLAZIONE E PROGRAMMAZIONE INCARICHI SPECIFICI  A.S. 2018/19</t>
  </si>
  <si>
    <t>COMPENSI AL PERSONALE ATA - ASS. AMMINISTRATIVI</t>
  </si>
  <si>
    <t>n. ore</t>
  </si>
  <si>
    <t>compenso unitario lordo dipendente</t>
  </si>
  <si>
    <t>irap 8,5%</t>
  </si>
  <si>
    <t>inpdap 24,2%</t>
  </si>
  <si>
    <t>Incarichi specifici</t>
  </si>
  <si>
    <t xml:space="preserve">SUPPORTO ALLA DSGA </t>
  </si>
  <si>
    <t>PEREGO PAOLA</t>
  </si>
  <si>
    <t>COMMISSIONE ELETTORALE -RINNOVO C.D.I.-</t>
  </si>
  <si>
    <t>MASTROGIOVANNI TERESA</t>
  </si>
  <si>
    <t>SCORRIMENTO GRADUATORIE SCUOLA SECONDARIA (SOSTITUZIONE COLLEGA ASSENTE)</t>
  </si>
  <si>
    <t>CONTRATTI DOCENTI SCUOLA SECONDARIA (SOSTITUZIONE COLLEGA ASSENTE)</t>
  </si>
  <si>
    <t xml:space="preserve">SISTEMAZIONE  ARCHIVIO </t>
  </si>
  <si>
    <t>STRACQUADAINI GIUSEPPINA</t>
  </si>
  <si>
    <t>VICINANZA SILVANA</t>
  </si>
  <si>
    <t>MENEGHELLO DANIELA</t>
  </si>
  <si>
    <t>ARTICOLAZIONE E PROGRAMMAZIONE FIS   A.S. 2018/19</t>
  </si>
  <si>
    <t xml:space="preserve">COMPENSI AL PERSONALE ATA - ASS. AMMINISTRATIVI </t>
  </si>
  <si>
    <t>CONTENUTI</t>
  </si>
  <si>
    <t>tot  irap+inpdap</t>
  </si>
  <si>
    <t>impegno di spesa</t>
  </si>
  <si>
    <t>AGGIORNAMENTO</t>
  </si>
  <si>
    <t>ROSA'</t>
  </si>
  <si>
    <t>SUPPORTO DOCENTI E FS</t>
  </si>
  <si>
    <t>INTENSIFICAZIONE LAVORO PER SOSTITUZIONE COLLEGHI ASSENTI E PROCESSI DI DIGITALIZZAZIONE IN CORSO</t>
  </si>
  <si>
    <t>GRILLO</t>
  </si>
  <si>
    <t>MASTROGIOVANNI</t>
  </si>
  <si>
    <t>PEREGO</t>
  </si>
  <si>
    <t>CARRARO</t>
  </si>
  <si>
    <t>TURRIA</t>
  </si>
  <si>
    <t>collaboratori scolastici</t>
  </si>
  <si>
    <t>cs funz mis</t>
  </si>
  <si>
    <t>tot cs</t>
  </si>
  <si>
    <t>COMPENSI AL PERSONALE ATA -COLLAB. SCOL CI PL RODARI</t>
  </si>
  <si>
    <t>N ORE</t>
  </si>
  <si>
    <t>compenso orario</t>
  </si>
  <si>
    <t>lordo dip</t>
  </si>
  <si>
    <t>STRACQUADAINI ENZA</t>
  </si>
  <si>
    <t>sede</t>
  </si>
  <si>
    <t>MILIOTO ILEANA</t>
  </si>
  <si>
    <t>supp mans rid</t>
  </si>
  <si>
    <t>INTENSIFICAZIONE PER LAVORI STRAORDINARI</t>
  </si>
  <si>
    <t>sost. Coll</t>
  </si>
  <si>
    <t xml:space="preserve">uscite posta </t>
  </si>
  <si>
    <t>VICINANZA</t>
  </si>
  <si>
    <t>SILVANA</t>
  </si>
  <si>
    <t>USCITE RODARI</t>
  </si>
  <si>
    <t>sostit colleghe</t>
  </si>
  <si>
    <t>RENON</t>
  </si>
  <si>
    <t>FRANCA</t>
  </si>
  <si>
    <t>STRACQUA</t>
  </si>
  <si>
    <t>GIUS</t>
  </si>
  <si>
    <t>sostituz. Colleghe</t>
  </si>
  <si>
    <t>uscite  Rodari</t>
  </si>
  <si>
    <t>RASTELLI</t>
  </si>
  <si>
    <t>mensa funz miste</t>
  </si>
  <si>
    <t>MORENA</t>
  </si>
  <si>
    <t>rilegatura copie invalsi</t>
  </si>
  <si>
    <t>MENEGHELLO</t>
  </si>
  <si>
    <t>DANIELA</t>
  </si>
  <si>
    <t>uscite Rodari</t>
  </si>
  <si>
    <t>ORE TOTALI</t>
  </si>
  <si>
    <t>RODARI</t>
  </si>
  <si>
    <t>COMPENSI AL PERSONALE ATA -COLLAB. SCOL CI PL U. TAGLIABUE</t>
  </si>
  <si>
    <t xml:space="preserve">tot lord </t>
  </si>
  <si>
    <t>GUASTELLA</t>
  </si>
  <si>
    <t>LINA</t>
  </si>
  <si>
    <t>supp mansioni ridotte</t>
  </si>
  <si>
    <t>sostituz colleghe</t>
  </si>
  <si>
    <t>PRE SCUOLA</t>
  </si>
  <si>
    <t xml:space="preserve">CIURLEO </t>
  </si>
  <si>
    <t>MARISA</t>
  </si>
  <si>
    <t>DI NUNZIO</t>
  </si>
  <si>
    <t>M MICHELA</t>
  </si>
  <si>
    <t>TAGLIABUE ANNA</t>
  </si>
  <si>
    <t>USCITE POSTA</t>
  </si>
  <si>
    <t>TOT ORE</t>
  </si>
  <si>
    <t>plesso  vIA PRATI</t>
  </si>
  <si>
    <t>COMPENSI AL PERSONALE ATA  PLESSO VIA PRATI-COLLAB. SCOL CI</t>
  </si>
  <si>
    <t>FAIELLA</t>
  </si>
  <si>
    <t>USCITE POSTA PRATI</t>
  </si>
  <si>
    <t>TERESA</t>
  </si>
  <si>
    <t>PRE E POST SCUOLA</t>
  </si>
  <si>
    <t>SOST. COLLEGHE</t>
  </si>
  <si>
    <t>RISO G</t>
  </si>
  <si>
    <t>MENSA FUNZ MISTE</t>
  </si>
  <si>
    <t>DI SALVO</t>
  </si>
  <si>
    <t>LILIANA</t>
  </si>
  <si>
    <t>ARTE</t>
  </si>
  <si>
    <t>NADIA</t>
  </si>
  <si>
    <t>BRANDA</t>
  </si>
  <si>
    <t>ELVIRA</t>
  </si>
  <si>
    <t>SOST COLLEGHE</t>
  </si>
  <si>
    <t>DEL CONTE</t>
  </si>
  <si>
    <t>ANNA</t>
  </si>
  <si>
    <t>TOT</t>
  </si>
  <si>
    <t>A.S. 2018 2019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</si>
</sst>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&quot;€&quot;\ #,##0.00;[Red]\-&quot;€&quot;\ #,##0.0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FF0000"/>
      <name val="Comic Sans MS"/>
      <family val="4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sz val="10"/>
      <color theme="1"/>
      <name val="Comic Sans MS"/>
      <family val="4"/>
    </font>
    <font>
      <sz val="20"/>
      <color theme="1"/>
      <name val="Arial"/>
      <family val="2"/>
    </font>
    <font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sz val="14"/>
      <color theme="1"/>
      <name val="Arial"/>
      <family val="2"/>
    </font>
    <font>
      <b/>
      <sz val="11"/>
      <color rgb="FFFF0000"/>
      <name val="Comic Sans MS"/>
      <family val="4"/>
    </font>
    <font>
      <sz val="9"/>
      <color rgb="FFFF0000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sz val="11"/>
      <name val="Comic Sans MS"/>
      <family val="4"/>
    </font>
    <font>
      <b/>
      <sz val="8"/>
      <name val="Comic Sans MS"/>
      <family val="4"/>
    </font>
    <font>
      <sz val="5"/>
      <name val="Comic Sans MS"/>
      <family val="4"/>
    </font>
    <font>
      <b/>
      <sz val="10"/>
      <color theme="1"/>
      <name val="Comic Sans MS"/>
      <family val="4"/>
    </font>
    <font>
      <sz val="11"/>
      <color theme="9" tint="-0.499984740745262"/>
      <name val="Comic Sans MS"/>
      <family val="4"/>
    </font>
    <font>
      <sz val="11"/>
      <color theme="9" tint="-0.499984740745262"/>
      <name val="Calibri"/>
      <family val="2"/>
      <scheme val="minor"/>
    </font>
    <font>
      <sz val="10"/>
      <color theme="9" tint="-0.499984740745262"/>
      <name val="Comic Sans MS"/>
      <family val="4"/>
    </font>
    <font>
      <sz val="8"/>
      <color theme="9" tint="-0.499984740745262"/>
      <name val="Comic Sans MS"/>
      <family val="4"/>
    </font>
    <font>
      <sz val="9"/>
      <color theme="9" tint="-0.499984740745262"/>
      <name val="Comic Sans MS"/>
      <family val="4"/>
    </font>
    <font>
      <sz val="10"/>
      <color rgb="FF7030A0"/>
      <name val="Comic Sans MS"/>
      <family val="4"/>
    </font>
    <font>
      <sz val="11"/>
      <color rgb="FF0070C0"/>
      <name val="Comic Sans MS"/>
      <family val="4"/>
    </font>
    <font>
      <sz val="11"/>
      <color rgb="FF0070C0"/>
      <name val="Calibri"/>
      <family val="2"/>
      <scheme val="minor"/>
    </font>
    <font>
      <sz val="10"/>
      <color rgb="FF0070C0"/>
      <name val="Comic Sans MS"/>
      <family val="4"/>
    </font>
    <font>
      <sz val="11"/>
      <color rgb="FF7030A0"/>
      <name val="Calibri"/>
      <family val="2"/>
      <scheme val="minor"/>
    </font>
    <font>
      <b/>
      <sz val="8"/>
      <color rgb="FF7030A0"/>
      <name val="Comic Sans MS"/>
      <family val="4"/>
    </font>
    <font>
      <sz val="11"/>
      <color rgb="FF7030A0"/>
      <name val="Comic Sans MS"/>
      <family val="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3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0" fillId="0" borderId="10" xfId="0" applyBorder="1"/>
    <xf numFmtId="0" fontId="5" fillId="0" borderId="10" xfId="0" applyFont="1" applyBorder="1"/>
    <xf numFmtId="0" fontId="1" fillId="0" borderId="0" xfId="0" applyFont="1" applyFill="1"/>
    <xf numFmtId="0" fontId="0" fillId="0" borderId="13" xfId="0" applyBorder="1"/>
    <xf numFmtId="0" fontId="6" fillId="2" borderId="0" xfId="0" applyFont="1" applyFill="1"/>
    <xf numFmtId="4" fontId="0" fillId="2" borderId="0" xfId="0" applyNumberFormat="1" applyFill="1"/>
    <xf numFmtId="0" fontId="7" fillId="0" borderId="0" xfId="0" applyFont="1" applyFill="1"/>
    <xf numFmtId="0" fontId="7" fillId="0" borderId="0" xfId="0" applyFont="1"/>
    <xf numFmtId="0" fontId="0" fillId="0" borderId="10" xfId="0" applyFill="1" applyBorder="1"/>
    <xf numFmtId="0" fontId="0" fillId="4" borderId="10" xfId="0" applyFill="1" applyBorder="1"/>
    <xf numFmtId="0" fontId="0" fillId="5" borderId="0" xfId="0" applyFill="1" applyBorder="1"/>
    <xf numFmtId="0" fontId="0" fillId="5" borderId="0" xfId="0" applyFill="1"/>
    <xf numFmtId="0" fontId="1" fillId="5" borderId="0" xfId="0" applyFont="1" applyFill="1"/>
    <xf numFmtId="0" fontId="0" fillId="5" borderId="10" xfId="0" applyFill="1" applyBorder="1"/>
    <xf numFmtId="0" fontId="0" fillId="0" borderId="0" xfId="0" applyFont="1"/>
    <xf numFmtId="0" fontId="7" fillId="0" borderId="0" xfId="0" applyFont="1" applyBorder="1"/>
    <xf numFmtId="0" fontId="0" fillId="0" borderId="0" xfId="0" applyFont="1" applyBorder="1"/>
    <xf numFmtId="0" fontId="0" fillId="0" borderId="16" xfId="0" applyBorder="1"/>
    <xf numFmtId="0" fontId="0" fillId="0" borderId="16" xfId="0" applyFill="1" applyBorder="1"/>
    <xf numFmtId="0" fontId="0" fillId="6" borderId="16" xfId="0" applyFill="1" applyBorder="1"/>
    <xf numFmtId="0" fontId="0" fillId="5" borderId="16" xfId="0" applyFill="1" applyBorder="1"/>
    <xf numFmtId="0" fontId="0" fillId="7" borderId="10" xfId="0" applyFill="1" applyBorder="1"/>
    <xf numFmtId="0" fontId="0" fillId="6" borderId="10" xfId="0" applyFill="1" applyBorder="1"/>
    <xf numFmtId="0" fontId="0" fillId="3" borderId="10" xfId="0" applyFill="1" applyBorder="1"/>
    <xf numFmtId="0" fontId="8" fillId="0" borderId="0" xfId="0" applyFont="1"/>
    <xf numFmtId="0" fontId="4" fillId="0" borderId="0" xfId="0" applyFont="1"/>
    <xf numFmtId="0" fontId="0" fillId="0" borderId="9" xfId="0" applyFill="1" applyBorder="1"/>
    <xf numFmtId="0" fontId="0" fillId="5" borderId="9" xfId="0" applyFill="1" applyBorder="1"/>
    <xf numFmtId="0" fontId="5" fillId="0" borderId="0" xfId="0" applyFont="1"/>
    <xf numFmtId="0" fontId="5" fillId="0" borderId="0" xfId="0" applyFont="1" applyFill="1"/>
    <xf numFmtId="0" fontId="5" fillId="5" borderId="0" xfId="0" applyFont="1" applyFill="1"/>
    <xf numFmtId="0" fontId="0" fillId="8" borderId="10" xfId="0" applyFill="1" applyBorder="1"/>
    <xf numFmtId="0" fontId="5" fillId="0" borderId="10" xfId="0" applyFont="1" applyFill="1" applyBorder="1"/>
    <xf numFmtId="0" fontId="5" fillId="5" borderId="10" xfId="0" applyFont="1" applyFill="1" applyBorder="1"/>
    <xf numFmtId="0" fontId="2" fillId="0" borderId="0" xfId="0" applyFont="1"/>
    <xf numFmtId="0" fontId="2" fillId="0" borderId="0" xfId="0" applyFont="1" applyFill="1"/>
    <xf numFmtId="0" fontId="2" fillId="5" borderId="0" xfId="0" applyFont="1" applyFill="1"/>
    <xf numFmtId="0" fontId="0" fillId="0" borderId="1" xfId="0" applyBorder="1"/>
    <xf numFmtId="0" fontId="5" fillId="8" borderId="1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5" borderId="0" xfId="0" applyFont="1" applyFill="1" applyBorder="1"/>
    <xf numFmtId="0" fontId="10" fillId="0" borderId="0" xfId="0" applyFont="1" applyFill="1"/>
    <xf numFmtId="2" fontId="10" fillId="0" borderId="0" xfId="0" applyNumberFormat="1" applyFont="1" applyFill="1"/>
    <xf numFmtId="14" fontId="1" fillId="0" borderId="0" xfId="0" applyNumberFormat="1" applyFont="1" applyFill="1"/>
    <xf numFmtId="0" fontId="11" fillId="0" borderId="0" xfId="0" applyFont="1" applyFill="1"/>
    <xf numFmtId="4" fontId="1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wrapText="1"/>
    </xf>
    <xf numFmtId="4" fontId="12" fillId="0" borderId="14" xfId="0" applyNumberFormat="1" applyFont="1" applyFill="1" applyBorder="1" applyAlignment="1">
      <alignment horizontal="center" wrapText="1"/>
    </xf>
    <xf numFmtId="4" fontId="12" fillId="0" borderId="11" xfId="0" applyNumberFormat="1" applyFont="1" applyFill="1" applyBorder="1" applyAlignment="1">
      <alignment horizontal="center" wrapText="1"/>
    </xf>
    <xf numFmtId="4" fontId="13" fillId="9" borderId="17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/>
    <xf numFmtId="4" fontId="12" fillId="0" borderId="16" xfId="0" applyNumberFormat="1" applyFont="1" applyFill="1" applyBorder="1" applyAlignment="1">
      <alignment wrapText="1"/>
    </xf>
    <xf numFmtId="4" fontId="14" fillId="0" borderId="19" xfId="0" applyNumberFormat="1" applyFont="1" applyFill="1" applyBorder="1" applyAlignment="1">
      <alignment horizontal="center" wrapText="1"/>
    </xf>
    <xf numFmtId="4" fontId="12" fillId="0" borderId="14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2" fillId="9" borderId="15" xfId="0" applyNumberFormat="1" applyFont="1" applyFill="1" applyBorder="1" applyAlignment="1">
      <alignment horizontal="center"/>
    </xf>
    <xf numFmtId="4" fontId="1" fillId="0" borderId="19" xfId="0" applyNumberFormat="1" applyFont="1" applyFill="1" applyBorder="1"/>
    <xf numFmtId="4" fontId="14" fillId="0" borderId="14" xfId="0" applyNumberFormat="1" applyFont="1" applyFill="1" applyBorder="1" applyAlignment="1">
      <alignment horizontal="center" wrapText="1"/>
    </xf>
    <xf numFmtId="4" fontId="8" fillId="9" borderId="15" xfId="0" applyNumberFormat="1" applyFont="1" applyFill="1" applyBorder="1"/>
    <xf numFmtId="4" fontId="12" fillId="0" borderId="17" xfId="0" applyNumberFormat="1" applyFont="1" applyFill="1" applyBorder="1" applyAlignment="1">
      <alignment wrapText="1"/>
    </xf>
    <xf numFmtId="4" fontId="14" fillId="0" borderId="17" xfId="0" applyNumberFormat="1" applyFont="1" applyFill="1" applyBorder="1" applyAlignment="1">
      <alignment horizontal="center" wrapText="1"/>
    </xf>
    <xf numFmtId="4" fontId="12" fillId="0" borderId="20" xfId="0" applyNumberFormat="1" applyFont="1" applyFill="1" applyBorder="1" applyAlignment="1">
      <alignment wrapText="1"/>
    </xf>
    <xf numFmtId="4" fontId="0" fillId="9" borderId="20" xfId="0" applyNumberFormat="1" applyFont="1" applyFill="1" applyBorder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4" fontId="14" fillId="0" borderId="15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wrapText="1"/>
    </xf>
    <xf numFmtId="4" fontId="0" fillId="9" borderId="22" xfId="0" applyNumberFormat="1" applyFont="1" applyFill="1" applyBorder="1"/>
    <xf numFmtId="4" fontId="0" fillId="0" borderId="19" xfId="0" applyNumberFormat="1" applyFont="1" applyFill="1" applyBorder="1"/>
    <xf numFmtId="4" fontId="12" fillId="0" borderId="19" xfId="0" applyNumberFormat="1" applyFont="1" applyFill="1" applyBorder="1" applyAlignment="1">
      <alignment wrapText="1"/>
    </xf>
    <xf numFmtId="4" fontId="12" fillId="0" borderId="24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4" fontId="0" fillId="9" borderId="15" xfId="0" applyNumberFormat="1" applyFont="1" applyFill="1" applyBorder="1"/>
    <xf numFmtId="4" fontId="1" fillId="0" borderId="14" xfId="0" applyNumberFormat="1" applyFont="1" applyFill="1" applyBorder="1"/>
    <xf numFmtId="4" fontId="3" fillId="0" borderId="19" xfId="0" applyNumberFormat="1" applyFont="1" applyFill="1" applyBorder="1" applyAlignment="1">
      <alignment wrapText="1"/>
    </xf>
    <xf numFmtId="4" fontId="1" fillId="0" borderId="0" xfId="0" applyNumberFormat="1" applyFont="1" applyFill="1"/>
    <xf numFmtId="4" fontId="15" fillId="10" borderId="11" xfId="0" applyNumberFormat="1" applyFont="1" applyFill="1" applyBorder="1"/>
    <xf numFmtId="4" fontId="16" fillId="10" borderId="14" xfId="0" applyNumberFormat="1" applyFont="1" applyFill="1" applyBorder="1"/>
    <xf numFmtId="4" fontId="16" fillId="10" borderId="14" xfId="0" applyNumberFormat="1" applyFont="1" applyFill="1" applyBorder="1" applyAlignment="1">
      <alignment wrapText="1"/>
    </xf>
    <xf numFmtId="4" fontId="15" fillId="10" borderId="14" xfId="0" applyNumberFormat="1" applyFont="1" applyFill="1" applyBorder="1" applyAlignment="1">
      <alignment wrapText="1"/>
    </xf>
    <xf numFmtId="4" fontId="17" fillId="10" borderId="19" xfId="0" applyNumberFormat="1" applyFont="1" applyFill="1" applyBorder="1"/>
    <xf numFmtId="14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/>
    <xf numFmtId="4" fontId="0" fillId="2" borderId="14" xfId="0" applyNumberFormat="1" applyFont="1" applyFill="1" applyBorder="1"/>
    <xf numFmtId="4" fontId="0" fillId="0" borderId="0" xfId="0" applyNumberFormat="1"/>
    <xf numFmtId="0" fontId="18" fillId="0" borderId="0" xfId="0" applyFont="1" applyFill="1" applyBorder="1"/>
    <xf numFmtId="0" fontId="10" fillId="0" borderId="0" xfId="0" applyFont="1" applyFill="1" applyBorder="1"/>
    <xf numFmtId="0" fontId="19" fillId="0" borderId="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10" fillId="0" borderId="14" xfId="0" applyFont="1" applyFill="1" applyBorder="1"/>
    <xf numFmtId="0" fontId="10" fillId="0" borderId="14" xfId="0" applyFont="1" applyFill="1" applyBorder="1" applyAlignment="1">
      <alignment wrapText="1"/>
    </xf>
    <xf numFmtId="2" fontId="10" fillId="0" borderId="14" xfId="0" applyNumberFormat="1" applyFont="1" applyFill="1" applyBorder="1"/>
    <xf numFmtId="0" fontId="21" fillId="0" borderId="0" xfId="0" applyFont="1"/>
    <xf numFmtId="164" fontId="21" fillId="0" borderId="0" xfId="0" applyNumberFormat="1" applyFont="1"/>
    <xf numFmtId="2" fontId="21" fillId="0" borderId="0" xfId="0" applyNumberFormat="1" applyFont="1"/>
    <xf numFmtId="4" fontId="22" fillId="0" borderId="0" xfId="0" applyNumberFormat="1" applyFont="1"/>
    <xf numFmtId="4" fontId="21" fillId="0" borderId="0" xfId="0" applyNumberFormat="1" applyFont="1"/>
    <xf numFmtId="4" fontId="21" fillId="0" borderId="14" xfId="0" applyNumberFormat="1" applyFont="1" applyBorder="1"/>
    <xf numFmtId="4" fontId="21" fillId="0" borderId="14" xfId="0" applyNumberFormat="1" applyFont="1" applyBorder="1" applyAlignment="1">
      <alignment wrapText="1"/>
    </xf>
    <xf numFmtId="4" fontId="23" fillId="0" borderId="14" xfId="0" applyNumberFormat="1" applyFont="1" applyBorder="1" applyAlignment="1">
      <alignment wrapText="1"/>
    </xf>
    <xf numFmtId="4" fontId="25" fillId="0" borderId="11" xfId="0" applyNumberFormat="1" applyFont="1" applyBorder="1" applyAlignment="1">
      <alignment wrapText="1"/>
    </xf>
    <xf numFmtId="4" fontId="25" fillId="0" borderId="14" xfId="0" applyNumberFormat="1" applyFont="1" applyBorder="1" applyAlignment="1">
      <alignment horizontal="center"/>
    </xf>
    <xf numFmtId="4" fontId="21" fillId="2" borderId="14" xfId="0" applyNumberFormat="1" applyFont="1" applyFill="1" applyBorder="1"/>
    <xf numFmtId="4" fontId="23" fillId="0" borderId="11" xfId="0" applyNumberFormat="1" applyFont="1" applyBorder="1" applyAlignment="1">
      <alignment wrapText="1"/>
    </xf>
    <xf numFmtId="4" fontId="25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/>
    <xf numFmtId="0" fontId="20" fillId="0" borderId="0" xfId="0" applyFont="1" applyAlignment="1">
      <alignment horizontal="center"/>
    </xf>
    <xf numFmtId="0" fontId="22" fillId="0" borderId="0" xfId="0" applyFont="1"/>
    <xf numFmtId="2" fontId="21" fillId="2" borderId="0" xfId="0" applyNumberFormat="1" applyFont="1" applyFill="1"/>
    <xf numFmtId="0" fontId="21" fillId="0" borderId="0" xfId="0" applyFont="1" applyBorder="1"/>
    <xf numFmtId="0" fontId="22" fillId="12" borderId="14" xfId="0" applyFont="1" applyFill="1" applyBorder="1"/>
    <xf numFmtId="0" fontId="21" fillId="0" borderId="14" xfId="0" applyFont="1" applyBorder="1"/>
    <xf numFmtId="0" fontId="21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2" fontId="21" fillId="2" borderId="14" xfId="0" applyNumberFormat="1" applyFont="1" applyFill="1" applyBorder="1" applyAlignment="1">
      <alignment wrapText="1"/>
    </xf>
    <xf numFmtId="2" fontId="21" fillId="0" borderId="14" xfId="0" applyNumberFormat="1" applyFont="1" applyBorder="1" applyAlignment="1">
      <alignment wrapText="1"/>
    </xf>
    <xf numFmtId="0" fontId="26" fillId="0" borderId="14" xfId="0" applyFont="1" applyFill="1" applyBorder="1" applyAlignment="1">
      <alignment horizontal="center"/>
    </xf>
    <xf numFmtId="0" fontId="22" fillId="0" borderId="14" xfId="0" applyFont="1" applyFill="1" applyBorder="1"/>
    <xf numFmtId="0" fontId="24" fillId="2" borderId="14" xfId="0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wrapText="1"/>
    </xf>
    <xf numFmtId="0" fontId="21" fillId="0" borderId="14" xfId="0" applyFont="1" applyFill="1" applyBorder="1"/>
    <xf numFmtId="0" fontId="21" fillId="12" borderId="14" xfId="0" applyFont="1" applyFill="1" applyBorder="1"/>
    <xf numFmtId="0" fontId="26" fillId="12" borderId="14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2" fontId="21" fillId="0" borderId="14" xfId="0" applyNumberFormat="1" applyFont="1" applyBorder="1"/>
    <xf numFmtId="0" fontId="22" fillId="12" borderId="14" xfId="0" applyFont="1" applyFill="1" applyBorder="1" applyAlignment="1">
      <alignment horizontal="center" wrapText="1"/>
    </xf>
    <xf numFmtId="2" fontId="27" fillId="0" borderId="14" xfId="0" applyNumberFormat="1" applyFont="1" applyFill="1" applyBorder="1" applyAlignment="1">
      <alignment wrapText="1"/>
    </xf>
    <xf numFmtId="1" fontId="25" fillId="12" borderId="14" xfId="0" applyNumberFormat="1" applyFont="1" applyFill="1" applyBorder="1" applyAlignment="1">
      <alignment wrapText="1"/>
    </xf>
    <xf numFmtId="0" fontId="21" fillId="2" borderId="14" xfId="0" applyFont="1" applyFill="1" applyBorder="1"/>
    <xf numFmtId="2" fontId="26" fillId="2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0" fontId="28" fillId="0" borderId="14" xfId="0" applyFont="1" applyBorder="1"/>
    <xf numFmtId="0" fontId="22" fillId="2" borderId="14" xfId="0" applyFont="1" applyFill="1" applyBorder="1"/>
    <xf numFmtId="0" fontId="28" fillId="2" borderId="14" xfId="0" applyFont="1" applyFill="1" applyBorder="1"/>
    <xf numFmtId="2" fontId="21" fillId="2" borderId="14" xfId="0" applyNumberFormat="1" applyFont="1" applyFill="1" applyBorder="1"/>
    <xf numFmtId="0" fontId="28" fillId="0" borderId="14" xfId="0" applyFont="1" applyFill="1" applyBorder="1"/>
    <xf numFmtId="2" fontId="21" fillId="0" borderId="14" xfId="0" applyNumberFormat="1" applyFont="1" applyFill="1" applyBorder="1"/>
    <xf numFmtId="2" fontId="25" fillId="2" borderId="14" xfId="0" applyNumberFormat="1" applyFont="1" applyFill="1" applyBorder="1" applyAlignment="1">
      <alignment wrapText="1"/>
    </xf>
    <xf numFmtId="0" fontId="0" fillId="2" borderId="14" xfId="0" applyFill="1" applyBorder="1"/>
    <xf numFmtId="2" fontId="0" fillId="2" borderId="14" xfId="0" applyNumberFormat="1" applyFill="1" applyBorder="1"/>
    <xf numFmtId="2" fontId="25" fillId="12" borderId="0" xfId="0" applyNumberFormat="1" applyFont="1" applyFill="1" applyBorder="1" applyAlignment="1">
      <alignment wrapText="1"/>
    </xf>
    <xf numFmtId="2" fontId="0" fillId="0" borderId="0" xfId="0" applyNumberFormat="1"/>
    <xf numFmtId="2" fontId="25" fillId="0" borderId="0" xfId="0" applyNumberFormat="1" applyFont="1" applyFill="1" applyBorder="1" applyAlignment="1">
      <alignment wrapText="1"/>
    </xf>
    <xf numFmtId="2" fontId="0" fillId="0" borderId="0" xfId="0" applyNumberFormat="1" applyFill="1"/>
    <xf numFmtId="0" fontId="21" fillId="0" borderId="0" xfId="0" applyFont="1" applyFill="1" applyBorder="1"/>
    <xf numFmtId="0" fontId="0" fillId="0" borderId="0" xfId="0" applyAlignment="1">
      <alignment horizontal="right"/>
    </xf>
    <xf numFmtId="0" fontId="0" fillId="2" borderId="2" xfId="0" applyFill="1" applyBorder="1"/>
    <xf numFmtId="0" fontId="0" fillId="2" borderId="13" xfId="0" applyFill="1" applyBorder="1"/>
    <xf numFmtId="165" fontId="0" fillId="2" borderId="3" xfId="0" applyNumberFormat="1" applyFill="1" applyBorder="1"/>
    <xf numFmtId="0" fontId="0" fillId="2" borderId="4" xfId="0" applyFill="1" applyBorder="1"/>
    <xf numFmtId="0" fontId="0" fillId="2" borderId="0" xfId="0" applyFill="1" applyBorder="1"/>
    <xf numFmtId="165" fontId="0" fillId="2" borderId="5" xfId="0" applyNumberFormat="1" applyFill="1" applyBorder="1"/>
    <xf numFmtId="0" fontId="0" fillId="2" borderId="6" xfId="0" applyFill="1" applyBorder="1"/>
    <xf numFmtId="0" fontId="0" fillId="2" borderId="8" xfId="0" applyFill="1" applyBorder="1"/>
    <xf numFmtId="165" fontId="0" fillId="2" borderId="7" xfId="0" applyNumberFormat="1" applyFill="1" applyBorder="1"/>
    <xf numFmtId="0" fontId="22" fillId="0" borderId="0" xfId="0" applyFont="1" applyAlignment="1">
      <alignment horizontal="right"/>
    </xf>
    <xf numFmtId="0" fontId="29" fillId="0" borderId="17" xfId="0" applyFont="1" applyFill="1" applyBorder="1"/>
    <xf numFmtId="0" fontId="12" fillId="0" borderId="17" xfId="0" applyFont="1" applyBorder="1" applyAlignment="1">
      <alignment horizontal="right"/>
    </xf>
    <xf numFmtId="0" fontId="12" fillId="0" borderId="17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30" fillId="12" borderId="17" xfId="0" applyFont="1" applyFill="1" applyBorder="1" applyAlignment="1">
      <alignment horizontal="center"/>
    </xf>
    <xf numFmtId="2" fontId="12" fillId="0" borderId="17" xfId="0" applyNumberFormat="1" applyFont="1" applyBorder="1" applyAlignment="1">
      <alignment wrapText="1"/>
    </xf>
    <xf numFmtId="49" fontId="31" fillId="0" borderId="25" xfId="0" applyNumberFormat="1" applyFont="1" applyBorder="1" applyAlignment="1">
      <alignment wrapText="1"/>
    </xf>
    <xf numFmtId="49" fontId="32" fillId="12" borderId="26" xfId="0" applyNumberFormat="1" applyFont="1" applyFill="1" applyBorder="1" applyAlignment="1">
      <alignment wrapText="1"/>
    </xf>
    <xf numFmtId="0" fontId="30" fillId="0" borderId="27" xfId="0" applyFont="1" applyFill="1" applyBorder="1" applyAlignment="1">
      <alignment horizontal="right"/>
    </xf>
    <xf numFmtId="0" fontId="32" fillId="0" borderId="27" xfId="0" applyFont="1" applyFill="1" applyBorder="1"/>
    <xf numFmtId="0" fontId="30" fillId="0" borderId="27" xfId="0" applyFont="1" applyFill="1" applyBorder="1" applyAlignment="1">
      <alignment horizontal="center"/>
    </xf>
    <xf numFmtId="4" fontId="30" fillId="12" borderId="27" xfId="0" applyNumberFormat="1" applyFont="1" applyFill="1" applyBorder="1" applyAlignment="1">
      <alignment horizontal="center"/>
    </xf>
    <xf numFmtId="2" fontId="32" fillId="0" borderId="27" xfId="0" applyNumberFormat="1" applyFont="1" applyBorder="1" applyAlignment="1">
      <alignment wrapText="1"/>
    </xf>
    <xf numFmtId="2" fontId="32" fillId="0" borderId="28" xfId="0" applyNumberFormat="1" applyFont="1" applyBorder="1" applyAlignment="1">
      <alignment wrapText="1"/>
    </xf>
    <xf numFmtId="0" fontId="31" fillId="0" borderId="29" xfId="0" applyFont="1" applyBorder="1"/>
    <xf numFmtId="49" fontId="33" fillId="12" borderId="12" xfId="0" applyNumberFormat="1" applyFont="1" applyFill="1" applyBorder="1" applyAlignment="1">
      <alignment wrapText="1"/>
    </xf>
    <xf numFmtId="0" fontId="32" fillId="0" borderId="14" xfId="0" applyFont="1" applyBorder="1" applyAlignment="1">
      <alignment horizontal="right"/>
    </xf>
    <xf numFmtId="0" fontId="32" fillId="0" borderId="14" xfId="0" applyFont="1" applyFill="1" applyBorder="1"/>
    <xf numFmtId="0" fontId="30" fillId="0" borderId="14" xfId="0" applyFont="1" applyFill="1" applyBorder="1" applyAlignment="1">
      <alignment horizontal="center"/>
    </xf>
    <xf numFmtId="4" fontId="30" fillId="0" borderId="14" xfId="0" applyNumberFormat="1" applyFont="1" applyFill="1" applyBorder="1" applyAlignment="1">
      <alignment horizontal="center"/>
    </xf>
    <xf numFmtId="2" fontId="32" fillId="0" borderId="14" xfId="0" applyNumberFormat="1" applyFont="1" applyBorder="1" applyAlignment="1">
      <alignment wrapText="1"/>
    </xf>
    <xf numFmtId="2" fontId="32" fillId="0" borderId="30" xfId="0" applyNumberFormat="1" applyFont="1" applyBorder="1" applyAlignment="1">
      <alignment wrapText="1"/>
    </xf>
    <xf numFmtId="0" fontId="32" fillId="0" borderId="14" xfId="0" applyFont="1" applyFill="1" applyBorder="1" applyAlignment="1">
      <alignment horizontal="right"/>
    </xf>
    <xf numFmtId="0" fontId="32" fillId="12" borderId="12" xfId="0" applyFont="1" applyFill="1" applyBorder="1"/>
    <xf numFmtId="0" fontId="30" fillId="0" borderId="14" xfId="0" applyFont="1" applyFill="1" applyBorder="1" applyAlignment="1">
      <alignment horizontal="right"/>
    </xf>
    <xf numFmtId="0" fontId="31" fillId="0" borderId="31" xfId="0" applyFont="1" applyBorder="1"/>
    <xf numFmtId="0" fontId="32" fillId="12" borderId="32" xfId="0" applyFont="1" applyFill="1" applyBorder="1"/>
    <xf numFmtId="0" fontId="30" fillId="0" borderId="33" xfId="0" applyFont="1" applyFill="1" applyBorder="1" applyAlignment="1">
      <alignment horizontal="right"/>
    </xf>
    <xf numFmtId="0" fontId="32" fillId="0" borderId="33" xfId="0" applyFont="1" applyFill="1" applyBorder="1"/>
    <xf numFmtId="0" fontId="30" fillId="0" borderId="33" xfId="0" applyFont="1" applyFill="1" applyBorder="1" applyAlignment="1">
      <alignment horizontal="center"/>
    </xf>
    <xf numFmtId="4" fontId="30" fillId="13" borderId="33" xfId="0" applyNumberFormat="1" applyFont="1" applyFill="1" applyBorder="1" applyAlignment="1">
      <alignment horizontal="center"/>
    </xf>
    <xf numFmtId="2" fontId="32" fillId="0" borderId="33" xfId="0" applyNumberFormat="1" applyFont="1" applyBorder="1" applyAlignment="1">
      <alignment wrapText="1"/>
    </xf>
    <xf numFmtId="2" fontId="32" fillId="0" borderId="34" xfId="0" applyNumberFormat="1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3" fillId="12" borderId="26" xfId="0" applyFont="1" applyFill="1" applyBorder="1"/>
    <xf numFmtId="0" fontId="32" fillId="0" borderId="27" xfId="0" applyFont="1" applyFill="1" applyBorder="1" applyAlignment="1">
      <alignment horizontal="right"/>
    </xf>
    <xf numFmtId="4" fontId="30" fillId="0" borderId="27" xfId="0" applyNumberFormat="1" applyFont="1" applyFill="1" applyBorder="1" applyAlignment="1">
      <alignment horizontal="center"/>
    </xf>
    <xf numFmtId="0" fontId="34" fillId="12" borderId="20" xfId="0" applyFont="1" applyFill="1" applyBorder="1" applyAlignment="1">
      <alignment wrapText="1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/>
    <xf numFmtId="4" fontId="30" fillId="0" borderId="19" xfId="0" applyNumberFormat="1" applyFont="1" applyFill="1" applyBorder="1" applyAlignment="1">
      <alignment horizontal="center"/>
    </xf>
    <xf numFmtId="2" fontId="32" fillId="0" borderId="19" xfId="0" applyNumberFormat="1" applyFont="1" applyBorder="1" applyAlignment="1">
      <alignment wrapText="1"/>
    </xf>
    <xf numFmtId="2" fontId="32" fillId="0" borderId="35" xfId="0" applyNumberFormat="1" applyFont="1" applyBorder="1" applyAlignment="1">
      <alignment wrapText="1"/>
    </xf>
    <xf numFmtId="0" fontId="33" fillId="12" borderId="12" xfId="0" applyFont="1" applyFill="1" applyBorder="1"/>
    <xf numFmtId="0" fontId="33" fillId="12" borderId="20" xfId="0" applyFont="1" applyFill="1" applyBorder="1"/>
    <xf numFmtId="0" fontId="32" fillId="0" borderId="17" xfId="0" applyFont="1" applyFill="1" applyBorder="1" applyAlignment="1">
      <alignment horizontal="right"/>
    </xf>
    <xf numFmtId="0" fontId="32" fillId="0" borderId="17" xfId="0" applyFont="1" applyFill="1" applyBorder="1"/>
    <xf numFmtId="0" fontId="30" fillId="0" borderId="17" xfId="0" applyFont="1" applyFill="1" applyBorder="1" applyAlignment="1">
      <alignment horizontal="center"/>
    </xf>
    <xf numFmtId="4" fontId="30" fillId="0" borderId="17" xfId="0" applyNumberFormat="1" applyFont="1" applyFill="1" applyBorder="1" applyAlignment="1">
      <alignment horizontal="center"/>
    </xf>
    <xf numFmtId="2" fontId="32" fillId="0" borderId="17" xfId="0" applyNumberFormat="1" applyFont="1" applyBorder="1" applyAlignment="1">
      <alignment wrapText="1"/>
    </xf>
    <xf numFmtId="2" fontId="32" fillId="0" borderId="36" xfId="0" applyNumberFormat="1" applyFont="1" applyBorder="1" applyAlignment="1">
      <alignment wrapText="1"/>
    </xf>
    <xf numFmtId="0" fontId="33" fillId="12" borderId="32" xfId="0" applyFont="1" applyFill="1" applyBorder="1"/>
    <xf numFmtId="0" fontId="32" fillId="0" borderId="33" xfId="0" applyFont="1" applyFill="1" applyBorder="1" applyAlignment="1">
      <alignment horizontal="right"/>
    </xf>
    <xf numFmtId="0" fontId="31" fillId="0" borderId="25" xfId="0" applyFont="1" applyBorder="1"/>
    <xf numFmtId="0" fontId="33" fillId="12" borderId="12" xfId="0" applyFont="1" applyFill="1" applyBorder="1" applyAlignment="1">
      <alignment wrapText="1"/>
    </xf>
    <xf numFmtId="0" fontId="33" fillId="12" borderId="20" xfId="0" applyFont="1" applyFill="1" applyBorder="1" applyAlignment="1">
      <alignment wrapText="1"/>
    </xf>
    <xf numFmtId="0" fontId="30" fillId="0" borderId="17" xfId="0" applyFont="1" applyFill="1" applyBorder="1" applyAlignment="1">
      <alignment horizontal="right"/>
    </xf>
    <xf numFmtId="0" fontId="32" fillId="12" borderId="20" xfId="0" applyFont="1" applyFill="1" applyBorder="1"/>
    <xf numFmtId="0" fontId="32" fillId="12" borderId="24" xfId="0" applyFont="1" applyFill="1" applyBorder="1"/>
    <xf numFmtId="0" fontId="30" fillId="0" borderId="19" xfId="0" applyFont="1" applyFill="1" applyBorder="1" applyAlignment="1">
      <alignment horizontal="right"/>
    </xf>
    <xf numFmtId="0" fontId="30" fillId="0" borderId="19" xfId="0" applyFont="1" applyFill="1" applyBorder="1" applyAlignment="1">
      <alignment horizontal="center"/>
    </xf>
    <xf numFmtId="0" fontId="34" fillId="12" borderId="12" xfId="0" applyFont="1" applyFill="1" applyBorder="1"/>
    <xf numFmtId="4" fontId="26" fillId="14" borderId="14" xfId="0" applyNumberFormat="1" applyFont="1" applyFill="1" applyBorder="1" applyAlignment="1">
      <alignment horizontal="center"/>
    </xf>
    <xf numFmtId="0" fontId="0" fillId="0" borderId="31" xfId="0" applyFont="1" applyBorder="1"/>
    <xf numFmtId="0" fontId="35" fillId="12" borderId="12" xfId="0" applyFont="1" applyFill="1" applyBorder="1"/>
    <xf numFmtId="0" fontId="35" fillId="0" borderId="14" xfId="0" applyFont="1" applyFill="1" applyBorder="1" applyAlignment="1">
      <alignment horizontal="right"/>
    </xf>
    <xf numFmtId="0" fontId="32" fillId="15" borderId="14" xfId="0" applyFont="1" applyFill="1" applyBorder="1"/>
    <xf numFmtId="4" fontId="36" fillId="0" borderId="14" xfId="0" applyNumberFormat="1" applyFont="1" applyFill="1" applyBorder="1" applyAlignment="1">
      <alignment horizontal="center"/>
    </xf>
    <xf numFmtId="4" fontId="30" fillId="15" borderId="33" xfId="0" applyNumberFormat="1" applyFont="1" applyFill="1" applyBorder="1" applyAlignment="1">
      <alignment horizontal="center"/>
    </xf>
    <xf numFmtId="0" fontId="37" fillId="0" borderId="0" xfId="0" applyFont="1" applyBorder="1"/>
    <xf numFmtId="0" fontId="38" fillId="12" borderId="17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right"/>
    </xf>
    <xf numFmtId="0" fontId="36" fillId="0" borderId="17" xfId="0" applyFont="1" applyFill="1" applyBorder="1" applyAlignment="1">
      <alignment horizontal="center"/>
    </xf>
    <xf numFmtId="4" fontId="36" fillId="0" borderId="17" xfId="0" applyNumberFormat="1" applyFont="1" applyFill="1" applyBorder="1" applyAlignment="1">
      <alignment horizontal="center"/>
    </xf>
    <xf numFmtId="2" fontId="38" fillId="0" borderId="17" xfId="0" applyNumberFormat="1" applyFont="1" applyBorder="1" applyAlignment="1">
      <alignment wrapText="1"/>
    </xf>
    <xf numFmtId="0" fontId="37" fillId="0" borderId="0" xfId="0" applyFont="1" applyFill="1" applyBorder="1"/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30" fillId="12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wrapText="1"/>
    </xf>
    <xf numFmtId="0" fontId="31" fillId="0" borderId="0" xfId="0" applyFont="1" applyBorder="1"/>
    <xf numFmtId="0" fontId="22" fillId="0" borderId="17" xfId="0" applyFont="1" applyFill="1" applyBorder="1"/>
    <xf numFmtId="0" fontId="21" fillId="0" borderId="17" xfId="0" applyFont="1" applyBorder="1" applyAlignment="1">
      <alignment horizontal="right"/>
    </xf>
    <xf numFmtId="0" fontId="21" fillId="0" borderId="17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6" fillId="12" borderId="17" xfId="0" applyFont="1" applyFill="1" applyBorder="1" applyAlignment="1">
      <alignment horizontal="center"/>
    </xf>
    <xf numFmtId="2" fontId="21" fillId="0" borderId="17" xfId="0" applyNumberFormat="1" applyFont="1" applyBorder="1" applyAlignment="1">
      <alignment wrapText="1"/>
    </xf>
    <xf numFmtId="0" fontId="7" fillId="0" borderId="25" xfId="0" applyFont="1" applyBorder="1"/>
    <xf numFmtId="0" fontId="21" fillId="12" borderId="26" xfId="0" applyFont="1" applyFill="1" applyBorder="1"/>
    <xf numFmtId="0" fontId="21" fillId="0" borderId="27" xfId="0" applyFont="1" applyFill="1" applyBorder="1" applyAlignment="1">
      <alignment horizontal="right"/>
    </xf>
    <xf numFmtId="0" fontId="21" fillId="0" borderId="27" xfId="0" applyFont="1" applyFill="1" applyBorder="1"/>
    <xf numFmtId="0" fontId="26" fillId="0" borderId="27" xfId="0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2" fontId="21" fillId="0" borderId="27" xfId="0" applyNumberFormat="1" applyFont="1" applyBorder="1" applyAlignment="1">
      <alignment wrapText="1"/>
    </xf>
    <xf numFmtId="2" fontId="21" fillId="0" borderId="28" xfId="0" applyNumberFormat="1" applyFont="1" applyBorder="1" applyAlignment="1">
      <alignment wrapText="1"/>
    </xf>
    <xf numFmtId="0" fontId="7" fillId="0" borderId="29" xfId="0" applyFont="1" applyBorder="1"/>
    <xf numFmtId="0" fontId="25" fillId="12" borderId="12" xfId="0" applyFont="1" applyFill="1" applyBorder="1"/>
    <xf numFmtId="0" fontId="21" fillId="0" borderId="14" xfId="0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center"/>
    </xf>
    <xf numFmtId="2" fontId="21" fillId="0" borderId="30" xfId="0" applyNumberFormat="1" applyFont="1" applyBorder="1" applyAlignment="1">
      <alignment wrapText="1"/>
    </xf>
    <xf numFmtId="0" fontId="7" fillId="0" borderId="31" xfId="0" applyFont="1" applyBorder="1"/>
    <xf numFmtId="0" fontId="21" fillId="12" borderId="2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right"/>
    </xf>
    <xf numFmtId="0" fontId="26" fillId="0" borderId="15" xfId="0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/>
    </xf>
    <xf numFmtId="2" fontId="21" fillId="0" borderId="15" xfId="0" applyNumberFormat="1" applyFont="1" applyBorder="1" applyAlignment="1">
      <alignment wrapText="1"/>
    </xf>
    <xf numFmtId="0" fontId="21" fillId="12" borderId="26" xfId="0" applyFont="1" applyFill="1" applyBorder="1" applyAlignment="1">
      <alignment horizontal="center" wrapText="1"/>
    </xf>
    <xf numFmtId="0" fontId="34" fillId="12" borderId="24" xfId="0" applyFont="1" applyFill="1" applyBorder="1"/>
    <xf numFmtId="0" fontId="25" fillId="12" borderId="24" xfId="0" applyFont="1" applyFill="1" applyBorder="1"/>
    <xf numFmtId="0" fontId="21" fillId="0" borderId="19" xfId="0" applyFont="1" applyFill="1" applyBorder="1" applyAlignment="1">
      <alignment horizontal="right"/>
    </xf>
    <xf numFmtId="0" fontId="21" fillId="0" borderId="19" xfId="0" applyFont="1" applyFill="1" applyBorder="1"/>
    <xf numFmtId="0" fontId="26" fillId="0" borderId="19" xfId="0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2" fontId="21" fillId="0" borderId="19" xfId="0" applyNumberFormat="1" applyFont="1" applyBorder="1" applyAlignment="1">
      <alignment wrapText="1"/>
    </xf>
    <xf numFmtId="0" fontId="21" fillId="12" borderId="2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21" fillId="0" borderId="27" xfId="0" applyFont="1" applyFill="1" applyBorder="1" applyAlignment="1">
      <alignment horizontal="right" wrapText="1"/>
    </xf>
    <xf numFmtId="0" fontId="39" fillId="0" borderId="0" xfId="0" applyFont="1" applyBorder="1"/>
    <xf numFmtId="0" fontId="39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center"/>
    </xf>
    <xf numFmtId="2" fontId="35" fillId="0" borderId="0" xfId="0" applyNumberFormat="1" applyFont="1" applyBorder="1" applyAlignment="1">
      <alignment wrapText="1"/>
    </xf>
    <xf numFmtId="0" fontId="35" fillId="0" borderId="0" xfId="0" applyFont="1" applyFill="1" applyBorder="1"/>
    <xf numFmtId="0" fontId="0" fillId="0" borderId="0" xfId="0" applyFill="1" applyAlignment="1">
      <alignment horizontal="right"/>
    </xf>
    <xf numFmtId="4" fontId="0" fillId="0" borderId="0" xfId="0" applyNumberFormat="1" applyAlignment="1">
      <alignment horizontal="right"/>
    </xf>
    <xf numFmtId="4" fontId="20" fillId="0" borderId="0" xfId="0" applyNumberFormat="1" applyFont="1" applyAlignment="1">
      <alignment horizontal="center"/>
    </xf>
    <xf numFmtId="4" fontId="21" fillId="0" borderId="27" xfId="0" applyNumberFormat="1" applyFont="1" applyFill="1" applyBorder="1" applyAlignment="1">
      <alignment horizontal="right"/>
    </xf>
    <xf numFmtId="0" fontId="21" fillId="0" borderId="12" xfId="0" applyFont="1" applyBorder="1"/>
    <xf numFmtId="4" fontId="26" fillId="0" borderId="14" xfId="0" applyNumberFormat="1" applyFont="1" applyFill="1" applyBorder="1" applyAlignment="1">
      <alignment horizontal="right"/>
    </xf>
    <xf numFmtId="0" fontId="21" fillId="12" borderId="12" xfId="0" applyFont="1" applyFill="1" applyBorder="1" applyAlignment="1">
      <alignment wrapText="1"/>
    </xf>
    <xf numFmtId="4" fontId="21" fillId="0" borderId="14" xfId="0" applyNumberFormat="1" applyFont="1" applyFill="1" applyBorder="1" applyAlignment="1">
      <alignment horizontal="right"/>
    </xf>
    <xf numFmtId="0" fontId="21" fillId="12" borderId="32" xfId="0" applyFont="1" applyFill="1" applyBorder="1"/>
    <xf numFmtId="0" fontId="21" fillId="0" borderId="33" xfId="0" applyFont="1" applyFill="1" applyBorder="1" applyAlignment="1">
      <alignment horizontal="right"/>
    </xf>
    <xf numFmtId="4" fontId="21" fillId="0" borderId="33" xfId="0" applyNumberFormat="1" applyFont="1" applyFill="1" applyBorder="1"/>
    <xf numFmtId="0" fontId="26" fillId="0" borderId="33" xfId="0" applyFont="1" applyFill="1" applyBorder="1" applyAlignment="1">
      <alignment horizontal="center"/>
    </xf>
    <xf numFmtId="4" fontId="26" fillId="14" borderId="33" xfId="0" applyNumberFormat="1" applyFont="1" applyFill="1" applyBorder="1" applyAlignment="1">
      <alignment horizontal="center"/>
    </xf>
    <xf numFmtId="2" fontId="21" fillId="0" borderId="33" xfId="0" applyNumberFormat="1" applyFont="1" applyBorder="1" applyAlignment="1">
      <alignment wrapText="1"/>
    </xf>
    <xf numFmtId="2" fontId="21" fillId="0" borderId="34" xfId="0" applyNumberFormat="1" applyFont="1" applyBorder="1" applyAlignment="1">
      <alignment wrapText="1"/>
    </xf>
    <xf numFmtId="0" fontId="7" fillId="0" borderId="26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" fontId="21" fillId="0" borderId="14" xfId="0" applyNumberFormat="1" applyFont="1" applyFill="1" applyBorder="1"/>
    <xf numFmtId="4" fontId="27" fillId="0" borderId="33" xfId="0" applyNumberFormat="1" applyFont="1" applyFill="1" applyBorder="1" applyAlignment="1">
      <alignment wrapText="1"/>
    </xf>
    <xf numFmtId="0" fontId="7" fillId="0" borderId="5" xfId="0" applyFont="1" applyBorder="1"/>
    <xf numFmtId="0" fontId="7" fillId="0" borderId="22" xfId="0" applyFont="1" applyBorder="1" applyAlignment="1">
      <alignment vertical="center"/>
    </xf>
    <xf numFmtId="4" fontId="27" fillId="0" borderId="15" xfId="0" applyNumberFormat="1" applyFont="1" applyFill="1" applyBorder="1" applyAlignment="1">
      <alignment wrapText="1"/>
    </xf>
    <xf numFmtId="4" fontId="21" fillId="0" borderId="27" xfId="0" applyNumberFormat="1" applyFont="1" applyFill="1" applyBorder="1"/>
    <xf numFmtId="4" fontId="22" fillId="0" borderId="14" xfId="0" applyNumberFormat="1" applyFont="1" applyFill="1" applyBorder="1"/>
    <xf numFmtId="4" fontId="22" fillId="0" borderId="33" xfId="0" applyNumberFormat="1" applyFont="1" applyFill="1" applyBorder="1"/>
    <xf numFmtId="4" fontId="22" fillId="0" borderId="27" xfId="0" applyNumberFormat="1" applyFont="1" applyFill="1" applyBorder="1"/>
    <xf numFmtId="0" fontId="7" fillId="0" borderId="12" xfId="0" applyFont="1" applyBorder="1" applyAlignment="1">
      <alignment vertical="center"/>
    </xf>
    <xf numFmtId="4" fontId="21" fillId="0" borderId="33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wrapText="1"/>
    </xf>
    <xf numFmtId="4" fontId="21" fillId="0" borderId="15" xfId="0" applyNumberFormat="1" applyFont="1" applyFill="1" applyBorder="1"/>
    <xf numFmtId="0" fontId="21" fillId="0" borderId="26" xfId="0" applyFont="1" applyBorder="1"/>
    <xf numFmtId="0" fontId="21" fillId="0" borderId="32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wrapText="1"/>
    </xf>
    <xf numFmtId="0" fontId="7" fillId="0" borderId="20" xfId="0" applyFont="1" applyBorder="1" applyAlignment="1">
      <alignment vertical="center"/>
    </xf>
    <xf numFmtId="0" fontId="21" fillId="0" borderId="17" xfId="0" applyFont="1" applyFill="1" applyBorder="1" applyAlignment="1">
      <alignment horizontal="right"/>
    </xf>
    <xf numFmtId="4" fontId="21" fillId="0" borderId="17" xfId="0" applyNumberFormat="1" applyFont="1" applyFill="1" applyBorder="1"/>
    <xf numFmtId="0" fontId="26" fillId="0" borderId="17" xfId="0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2" fontId="21" fillId="0" borderId="36" xfId="0" applyNumberFormat="1" applyFont="1" applyBorder="1" applyAlignment="1">
      <alignment wrapText="1"/>
    </xf>
    <xf numFmtId="0" fontId="21" fillId="0" borderId="32" xfId="0" applyFont="1" applyBorder="1"/>
    <xf numFmtId="4" fontId="25" fillId="0" borderId="33" xfId="0" applyNumberFormat="1" applyFont="1" applyFill="1" applyBorder="1" applyAlignment="1">
      <alignment wrapText="1"/>
    </xf>
    <xf numFmtId="0" fontId="21" fillId="0" borderId="22" xfId="0" applyFont="1" applyBorder="1"/>
    <xf numFmtId="4" fontId="7" fillId="0" borderId="0" xfId="0" applyNumberFormat="1" applyFont="1" applyBorder="1"/>
    <xf numFmtId="2" fontId="10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4" fontId="0" fillId="0" borderId="17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Font="1" applyFill="1" applyBorder="1" applyAlignment="1">
      <alignment horizontal="center" vertical="center" textRotation="90" wrapText="1"/>
    </xf>
    <xf numFmtId="4" fontId="0" fillId="0" borderId="19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textRotation="90"/>
    </xf>
    <xf numFmtId="4" fontId="1" fillId="0" borderId="15" xfId="0" applyNumberFormat="1" applyFont="1" applyFill="1" applyBorder="1" applyAlignment="1">
      <alignment horizontal="center" textRotation="90"/>
    </xf>
    <xf numFmtId="4" fontId="1" fillId="0" borderId="19" xfId="0" applyNumberFormat="1" applyFont="1" applyFill="1" applyBorder="1" applyAlignment="1">
      <alignment horizontal="center" textRotation="90"/>
    </xf>
    <xf numFmtId="4" fontId="0" fillId="0" borderId="18" xfId="0" applyNumberFormat="1" applyFont="1" applyFill="1" applyBorder="1" applyAlignment="1">
      <alignment horizontal="center" vertical="center" textRotation="90"/>
    </xf>
    <xf numFmtId="4" fontId="0" fillId="0" borderId="21" xfId="0" applyNumberFormat="1" applyFont="1" applyFill="1" applyBorder="1" applyAlignment="1">
      <alignment horizontal="center" vertical="center" textRotation="90"/>
    </xf>
    <xf numFmtId="4" fontId="0" fillId="0" borderId="23" xfId="0" applyNumberFormat="1" applyFont="1" applyFill="1" applyBorder="1" applyAlignment="1">
      <alignment horizontal="center" vertical="center" textRotation="90"/>
    </xf>
    <xf numFmtId="4" fontId="0" fillId="0" borderId="20" xfId="0" applyNumberFormat="1" applyFont="1" applyFill="1" applyBorder="1" applyAlignment="1">
      <alignment horizontal="center" textRotation="89"/>
    </xf>
    <xf numFmtId="4" fontId="0" fillId="0" borderId="24" xfId="0" applyNumberFormat="1" applyFont="1" applyFill="1" applyBorder="1" applyAlignment="1">
      <alignment horizontal="center" textRotation="89"/>
    </xf>
    <xf numFmtId="0" fontId="10" fillId="0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" fontId="24" fillId="11" borderId="14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4"/>
  <sheetViews>
    <sheetView topLeftCell="C1" workbookViewId="0">
      <selection activeCell="D1" sqref="D1"/>
    </sheetView>
  </sheetViews>
  <sheetFormatPr defaultRowHeight="14.5" x14ac:dyDescent="0.35"/>
  <cols>
    <col min="1" max="2" width="0" hidden="1" customWidth="1"/>
    <col min="3" max="3" width="14" customWidth="1"/>
    <col min="4" max="4" width="7.90625" bestFit="1" customWidth="1"/>
    <col min="5" max="5" width="8" customWidth="1"/>
    <col min="6" max="6" width="13.54296875" customWidth="1"/>
    <col min="7" max="7" width="18.36328125" bestFit="1" customWidth="1"/>
    <col min="8" max="8" width="15.08984375" bestFit="1" customWidth="1"/>
    <col min="9" max="9" width="10.54296875" customWidth="1"/>
    <col min="10" max="10" width="11.81640625" style="5" customWidth="1"/>
    <col min="11" max="11" width="8.90625" style="26" customWidth="1"/>
    <col min="12" max="12" width="9.1796875" bestFit="1" customWidth="1"/>
  </cols>
  <sheetData>
    <row r="1" spans="1:12" x14ac:dyDescent="0.35">
      <c r="D1" t="s">
        <v>273</v>
      </c>
      <c r="J1" s="4"/>
    </row>
    <row r="2" spans="1:12" x14ac:dyDescent="0.35">
      <c r="H2" t="s">
        <v>145</v>
      </c>
      <c r="I2" s="4"/>
      <c r="J2" s="4"/>
    </row>
    <row r="3" spans="1:12" ht="26" x14ac:dyDescent="0.6">
      <c r="C3" s="39" t="s">
        <v>22</v>
      </c>
      <c r="I3" s="4"/>
      <c r="J3" s="4"/>
    </row>
    <row r="4" spans="1:12" x14ac:dyDescent="0.35">
      <c r="I4" s="4"/>
      <c r="J4" s="4"/>
    </row>
    <row r="5" spans="1:12" x14ac:dyDescent="0.35">
      <c r="A5" s="14"/>
      <c r="B5" s="14"/>
      <c r="D5" s="14"/>
      <c r="E5" s="14"/>
      <c r="F5" s="14"/>
      <c r="J5" s="17"/>
      <c r="K5" s="27"/>
    </row>
    <row r="6" spans="1:12" x14ac:dyDescent="0.35">
      <c r="C6" s="22" t="s">
        <v>25</v>
      </c>
      <c r="D6" s="22"/>
      <c r="E6" s="22"/>
      <c r="F6" s="22"/>
      <c r="G6" s="22" t="s">
        <v>5</v>
      </c>
      <c r="H6" s="22">
        <v>6</v>
      </c>
      <c r="I6" s="22"/>
      <c r="J6" s="4"/>
    </row>
    <row r="7" spans="1:12" x14ac:dyDescent="0.35">
      <c r="A7" s="14"/>
      <c r="B7" s="14"/>
      <c r="C7" s="22" t="s">
        <v>23</v>
      </c>
      <c r="D7" s="22"/>
      <c r="E7" s="22"/>
      <c r="F7" s="21"/>
      <c r="G7" s="21" t="s">
        <v>5</v>
      </c>
      <c r="H7" s="22">
        <v>12</v>
      </c>
      <c r="I7" s="22"/>
      <c r="J7" s="21"/>
      <c r="K7" s="27"/>
    </row>
    <row r="8" spans="1:12" x14ac:dyDescent="0.35">
      <c r="C8" s="22" t="s">
        <v>24</v>
      </c>
      <c r="D8" s="22"/>
      <c r="E8" s="22"/>
      <c r="F8" s="22"/>
      <c r="G8" s="22" t="s">
        <v>5</v>
      </c>
      <c r="H8" s="22">
        <v>45</v>
      </c>
      <c r="I8" s="4"/>
      <c r="J8" s="4"/>
    </row>
    <row r="9" spans="1:12" x14ac:dyDescent="0.35">
      <c r="A9" s="15"/>
      <c r="B9" s="15"/>
      <c r="C9" s="15"/>
      <c r="D9" s="15"/>
      <c r="E9" s="15"/>
      <c r="F9" s="15"/>
      <c r="G9" s="15"/>
      <c r="H9" s="24">
        <f>SUM(H6:H8)</f>
        <v>63</v>
      </c>
      <c r="I9" s="23"/>
      <c r="J9" s="23">
        <v>17.5</v>
      </c>
      <c r="K9" s="28">
        <f>H9*J9</f>
        <v>1102.5</v>
      </c>
      <c r="L9" s="15"/>
    </row>
    <row r="10" spans="1:12" x14ac:dyDescent="0.35">
      <c r="I10" s="4"/>
      <c r="J10" s="4"/>
    </row>
    <row r="11" spans="1:12" x14ac:dyDescent="0.35">
      <c r="I11" s="4"/>
      <c r="J11" s="4"/>
    </row>
    <row r="12" spans="1:12" x14ac:dyDescent="0.35">
      <c r="B12" s="2"/>
      <c r="C12" s="30" t="s">
        <v>26</v>
      </c>
      <c r="D12" s="30"/>
      <c r="E12" s="30"/>
      <c r="F12" s="30"/>
      <c r="G12" s="30" t="s">
        <v>6</v>
      </c>
      <c r="H12" s="30">
        <v>4</v>
      </c>
      <c r="I12" s="3"/>
      <c r="J12" s="4"/>
    </row>
    <row r="13" spans="1:12" x14ac:dyDescent="0.35">
      <c r="A13" s="2"/>
      <c r="B13" s="2"/>
      <c r="C13" s="2" t="s">
        <v>23</v>
      </c>
      <c r="D13" s="2"/>
      <c r="E13" s="2"/>
      <c r="F13" s="2"/>
      <c r="G13" s="2" t="s">
        <v>6</v>
      </c>
      <c r="H13" s="2">
        <v>12</v>
      </c>
      <c r="I13" s="3"/>
      <c r="J13" s="4"/>
    </row>
    <row r="14" spans="1:12" x14ac:dyDescent="0.35">
      <c r="A14" s="15"/>
      <c r="B14" s="15"/>
      <c r="C14" s="15"/>
      <c r="D14" s="15"/>
      <c r="E14" s="15"/>
      <c r="F14" s="15"/>
      <c r="G14" s="15"/>
      <c r="H14" s="24">
        <f>SUM(H12:H13)</f>
        <v>16</v>
      </c>
      <c r="I14" s="23"/>
      <c r="J14" s="23">
        <v>17.5</v>
      </c>
      <c r="K14" s="28">
        <f>H14*J14</f>
        <v>280</v>
      </c>
      <c r="L14" s="15"/>
    </row>
    <row r="15" spans="1:12" x14ac:dyDescent="0.35">
      <c r="I15" s="4"/>
      <c r="J15" s="4"/>
    </row>
    <row r="16" spans="1:12" x14ac:dyDescent="0.35">
      <c r="C16" t="s">
        <v>27</v>
      </c>
      <c r="G16" t="s">
        <v>28</v>
      </c>
      <c r="H16">
        <v>8</v>
      </c>
      <c r="I16" s="4"/>
      <c r="J16" s="4"/>
    </row>
    <row r="17" spans="1:12" x14ac:dyDescent="0.35">
      <c r="C17" t="s">
        <v>29</v>
      </c>
      <c r="G17" t="s">
        <v>28</v>
      </c>
      <c r="H17">
        <v>10</v>
      </c>
      <c r="I17" s="4"/>
      <c r="J17" s="4"/>
    </row>
    <row r="18" spans="1:12" x14ac:dyDescent="0.35">
      <c r="A18" s="2"/>
      <c r="B18" s="2"/>
      <c r="C18" s="31" t="s">
        <v>30</v>
      </c>
      <c r="D18" s="31"/>
      <c r="E18" s="31"/>
      <c r="F18" s="1"/>
      <c r="G18" s="1" t="s">
        <v>28</v>
      </c>
      <c r="H18" s="2">
        <v>40</v>
      </c>
      <c r="I18" s="3"/>
      <c r="J18" s="3"/>
      <c r="K18" s="25"/>
      <c r="L18" s="2"/>
    </row>
    <row r="19" spans="1:12" x14ac:dyDescent="0.35">
      <c r="A19" s="15"/>
      <c r="B19" s="15"/>
      <c r="C19" s="15"/>
      <c r="D19" s="15"/>
      <c r="E19" s="15"/>
      <c r="F19" s="15"/>
      <c r="G19" s="15"/>
      <c r="H19" s="24">
        <f>SUM(H16:H18)</f>
        <v>58</v>
      </c>
      <c r="I19" s="23"/>
      <c r="J19" s="23">
        <v>17.5</v>
      </c>
      <c r="K19" s="28">
        <f>H19*J19</f>
        <v>1015</v>
      </c>
      <c r="L19" s="15"/>
    </row>
    <row r="20" spans="1:12" x14ac:dyDescent="0.35">
      <c r="I20" s="4"/>
      <c r="J20" s="4"/>
    </row>
    <row r="21" spans="1:12" x14ac:dyDescent="0.35">
      <c r="B21" s="29"/>
      <c r="C21" s="29" t="s">
        <v>31</v>
      </c>
      <c r="D21" s="29"/>
      <c r="G21" t="s">
        <v>32</v>
      </c>
      <c r="H21">
        <v>5</v>
      </c>
      <c r="I21" s="4"/>
      <c r="J21" s="4"/>
    </row>
    <row r="22" spans="1:12" x14ac:dyDescent="0.35">
      <c r="C22" s="29" t="s">
        <v>33</v>
      </c>
      <c r="G22" t="s">
        <v>32</v>
      </c>
      <c r="H22">
        <v>2</v>
      </c>
      <c r="I22" s="4"/>
      <c r="J22" s="4"/>
    </row>
    <row r="23" spans="1:12" x14ac:dyDescent="0.35">
      <c r="C23" s="29" t="s">
        <v>34</v>
      </c>
      <c r="D23" s="29"/>
      <c r="G23" t="s">
        <v>32</v>
      </c>
      <c r="H23">
        <v>10</v>
      </c>
      <c r="I23" s="4"/>
      <c r="J23" s="4"/>
    </row>
    <row r="24" spans="1:12" x14ac:dyDescent="0.35">
      <c r="C24" s="29" t="s">
        <v>35</v>
      </c>
      <c r="G24" t="s">
        <v>32</v>
      </c>
      <c r="H24">
        <v>12</v>
      </c>
      <c r="I24" s="4"/>
      <c r="J24" s="4"/>
    </row>
    <row r="25" spans="1:12" x14ac:dyDescent="0.35">
      <c r="A25" s="15"/>
      <c r="B25" s="15"/>
      <c r="C25" s="15"/>
      <c r="D25" s="15"/>
      <c r="E25" s="15"/>
      <c r="F25" s="15"/>
      <c r="G25" s="15"/>
      <c r="H25" s="24">
        <f>SUM(H21:H24)</f>
        <v>29</v>
      </c>
      <c r="I25" s="23"/>
      <c r="J25" s="23">
        <v>17.5</v>
      </c>
      <c r="K25" s="28">
        <f>J25*H25</f>
        <v>507.5</v>
      </c>
      <c r="L25" s="15"/>
    </row>
    <row r="26" spans="1:12" x14ac:dyDescent="0.35">
      <c r="I26" s="4"/>
      <c r="J26" s="4"/>
    </row>
    <row r="27" spans="1:12" x14ac:dyDescent="0.35">
      <c r="C27" t="s">
        <v>23</v>
      </c>
      <c r="G27" t="s">
        <v>36</v>
      </c>
      <c r="H27">
        <v>12</v>
      </c>
      <c r="I27" s="4"/>
      <c r="J27" s="4"/>
    </row>
    <row r="28" spans="1:12" x14ac:dyDescent="0.35">
      <c r="C28" t="s">
        <v>37</v>
      </c>
      <c r="G28" t="s">
        <v>36</v>
      </c>
      <c r="H28">
        <v>8</v>
      </c>
      <c r="I28" s="4"/>
      <c r="J28" s="4"/>
    </row>
    <row r="29" spans="1:12" x14ac:dyDescent="0.35">
      <c r="C29" t="s">
        <v>38</v>
      </c>
      <c r="G29" t="s">
        <v>36</v>
      </c>
      <c r="H29">
        <v>6</v>
      </c>
      <c r="I29" s="4"/>
      <c r="J29" s="4"/>
    </row>
    <row r="30" spans="1:12" x14ac:dyDescent="0.35">
      <c r="C30" t="s">
        <v>27</v>
      </c>
      <c r="G30" t="s">
        <v>36</v>
      </c>
      <c r="H30">
        <v>8</v>
      </c>
      <c r="I30" s="4"/>
      <c r="J30" s="4"/>
    </row>
    <row r="31" spans="1:12" x14ac:dyDescent="0.35">
      <c r="A31" s="15"/>
      <c r="B31" s="15"/>
      <c r="C31" s="15"/>
      <c r="D31" s="15"/>
      <c r="E31" s="15"/>
      <c r="F31" s="15"/>
      <c r="G31" s="15"/>
      <c r="H31" s="24">
        <f>SUM(H27:H30)</f>
        <v>34</v>
      </c>
      <c r="I31" s="23"/>
      <c r="J31" s="23">
        <v>17.5</v>
      </c>
      <c r="K31" s="28">
        <f>H31*J31</f>
        <v>595</v>
      </c>
      <c r="L31" s="15"/>
    </row>
    <row r="32" spans="1:12" x14ac:dyDescent="0.35">
      <c r="I32" s="4"/>
      <c r="J32" s="4"/>
    </row>
    <row r="33" spans="1:11" x14ac:dyDescent="0.35">
      <c r="C33" t="s">
        <v>23</v>
      </c>
      <c r="G33" t="s">
        <v>39</v>
      </c>
      <c r="H33">
        <v>12</v>
      </c>
      <c r="I33" s="4"/>
      <c r="J33" s="4"/>
    </row>
    <row r="34" spans="1:11" x14ac:dyDescent="0.35">
      <c r="C34" t="s">
        <v>40</v>
      </c>
      <c r="G34" t="s">
        <v>39</v>
      </c>
      <c r="H34">
        <v>8</v>
      </c>
      <c r="I34" s="4"/>
      <c r="J34" s="4"/>
    </row>
    <row r="35" spans="1:11" x14ac:dyDescent="0.35">
      <c r="A35" s="15"/>
      <c r="B35" s="15"/>
      <c r="C35" s="15"/>
      <c r="D35" s="15"/>
      <c r="E35" s="15"/>
      <c r="F35" s="15"/>
      <c r="G35" s="15"/>
      <c r="H35" s="24">
        <f>SUM(H33:H34)</f>
        <v>20</v>
      </c>
      <c r="I35" s="23"/>
      <c r="J35" s="23">
        <v>17.5</v>
      </c>
      <c r="K35" s="28">
        <f>H35*J35</f>
        <v>350</v>
      </c>
    </row>
    <row r="36" spans="1:11" x14ac:dyDescent="0.35">
      <c r="I36" s="4"/>
      <c r="J36" s="4"/>
    </row>
    <row r="37" spans="1:11" x14ac:dyDescent="0.35">
      <c r="C37" t="s">
        <v>42</v>
      </c>
      <c r="G37" t="s">
        <v>41</v>
      </c>
      <c r="H37">
        <v>3</v>
      </c>
      <c r="I37" s="4"/>
      <c r="J37" s="4"/>
    </row>
    <row r="38" spans="1:11" x14ac:dyDescent="0.35">
      <c r="C38" t="s">
        <v>43</v>
      </c>
      <c r="G38" t="s">
        <v>41</v>
      </c>
      <c r="H38">
        <v>5</v>
      </c>
      <c r="I38" s="4"/>
      <c r="J38" s="4"/>
    </row>
    <row r="39" spans="1:11" x14ac:dyDescent="0.35">
      <c r="C39" t="s">
        <v>30</v>
      </c>
      <c r="G39" t="s">
        <v>41</v>
      </c>
      <c r="H39">
        <v>5</v>
      </c>
      <c r="I39" s="4"/>
      <c r="J39" s="4"/>
    </row>
    <row r="40" spans="1:11" x14ac:dyDescent="0.35">
      <c r="C40" t="s">
        <v>44</v>
      </c>
      <c r="G40" t="s">
        <v>41</v>
      </c>
      <c r="H40">
        <v>5</v>
      </c>
      <c r="I40" s="4"/>
      <c r="J40" s="4"/>
    </row>
    <row r="41" spans="1:11" x14ac:dyDescent="0.35">
      <c r="A41" s="2"/>
      <c r="B41" s="2"/>
      <c r="C41" s="2" t="s">
        <v>45</v>
      </c>
      <c r="D41" s="2"/>
      <c r="E41" s="2"/>
      <c r="F41" s="2"/>
      <c r="G41" s="2" t="s">
        <v>41</v>
      </c>
      <c r="H41" s="2">
        <v>5</v>
      </c>
      <c r="I41" s="3"/>
      <c r="J41" s="3"/>
      <c r="K41" s="25"/>
    </row>
    <row r="42" spans="1:11" x14ac:dyDescent="0.35">
      <c r="A42" s="15"/>
      <c r="B42" s="15"/>
      <c r="C42" s="15"/>
      <c r="D42" s="15"/>
      <c r="E42" s="15"/>
      <c r="F42" s="15"/>
      <c r="G42" s="15"/>
      <c r="H42" s="24">
        <f>SUM(H37:H41)</f>
        <v>23</v>
      </c>
      <c r="I42" s="23"/>
      <c r="J42" s="23">
        <v>17.5</v>
      </c>
      <c r="K42" s="28">
        <f>J42*H42</f>
        <v>402.5</v>
      </c>
    </row>
    <row r="43" spans="1:11" x14ac:dyDescent="0.35">
      <c r="A43" s="32"/>
      <c r="B43" s="32"/>
      <c r="C43" s="33" t="s">
        <v>46</v>
      </c>
      <c r="D43" s="32"/>
      <c r="E43" s="32"/>
      <c r="F43" s="32"/>
      <c r="G43" s="32"/>
      <c r="H43" s="34">
        <v>41</v>
      </c>
      <c r="I43" s="33"/>
      <c r="J43" s="33"/>
      <c r="K43" s="35"/>
    </row>
    <row r="44" spans="1:11" x14ac:dyDescent="0.35">
      <c r="I44" s="4"/>
      <c r="J44" s="4"/>
    </row>
    <row r="45" spans="1:11" x14ac:dyDescent="0.35">
      <c r="I45" s="4"/>
      <c r="J45" s="4"/>
    </row>
    <row r="46" spans="1:11" x14ac:dyDescent="0.35">
      <c r="C46" t="s">
        <v>47</v>
      </c>
      <c r="E46" t="s">
        <v>49</v>
      </c>
      <c r="G46" t="s">
        <v>48</v>
      </c>
      <c r="H46">
        <v>0</v>
      </c>
      <c r="I46" s="4"/>
      <c r="J46" s="4"/>
    </row>
    <row r="47" spans="1:11" x14ac:dyDescent="0.35">
      <c r="C47" t="s">
        <v>23</v>
      </c>
      <c r="G47" t="s">
        <v>48</v>
      </c>
      <c r="H47">
        <v>12</v>
      </c>
      <c r="I47" s="4"/>
      <c r="J47" s="4"/>
    </row>
    <row r="48" spans="1:11" x14ac:dyDescent="0.35">
      <c r="C48" t="s">
        <v>50</v>
      </c>
      <c r="G48" t="s">
        <v>48</v>
      </c>
      <c r="H48">
        <v>4</v>
      </c>
      <c r="I48" s="4"/>
      <c r="J48" s="4"/>
    </row>
    <row r="49" spans="1:11" x14ac:dyDescent="0.35">
      <c r="C49" t="s">
        <v>51</v>
      </c>
      <c r="G49" t="s">
        <v>48</v>
      </c>
      <c r="H49">
        <v>6</v>
      </c>
      <c r="I49" s="4"/>
      <c r="J49" s="4"/>
    </row>
    <row r="50" spans="1:11" x14ac:dyDescent="0.35">
      <c r="A50" s="15"/>
      <c r="B50" s="15"/>
      <c r="C50" s="15"/>
      <c r="D50" s="15"/>
      <c r="E50" s="15"/>
      <c r="F50" s="15"/>
      <c r="G50" s="15"/>
      <c r="H50" s="36">
        <f>SUM(H46:H49)</f>
        <v>22</v>
      </c>
      <c r="I50" s="23"/>
      <c r="J50" s="23">
        <v>17.5</v>
      </c>
      <c r="K50" s="28">
        <f>H50*J50</f>
        <v>385</v>
      </c>
    </row>
    <row r="51" spans="1:11" x14ac:dyDescent="0.35">
      <c r="I51" s="4"/>
      <c r="J51" s="4"/>
    </row>
    <row r="52" spans="1:11" x14ac:dyDescent="0.35">
      <c r="C52" t="s">
        <v>38</v>
      </c>
      <c r="G52" t="s">
        <v>52</v>
      </c>
      <c r="H52">
        <v>6</v>
      </c>
      <c r="I52" s="4"/>
      <c r="J52" s="4"/>
    </row>
    <row r="53" spans="1:11" x14ac:dyDescent="0.35">
      <c r="C53" t="s">
        <v>37</v>
      </c>
      <c r="G53" t="s">
        <v>52</v>
      </c>
      <c r="H53">
        <v>8</v>
      </c>
      <c r="I53" s="4"/>
      <c r="J53" s="4"/>
    </row>
    <row r="54" spans="1:11" x14ac:dyDescent="0.35">
      <c r="A54" s="15"/>
      <c r="B54" s="15"/>
      <c r="C54" s="15"/>
      <c r="D54" s="15"/>
      <c r="E54" s="15"/>
      <c r="F54" s="15"/>
      <c r="G54" s="15"/>
      <c r="H54" s="36">
        <f>SUM(H52:H53)</f>
        <v>14</v>
      </c>
      <c r="I54" s="23"/>
      <c r="J54" s="23">
        <v>17.5</v>
      </c>
      <c r="K54" s="28">
        <f>H54*J54</f>
        <v>245</v>
      </c>
    </row>
    <row r="55" spans="1:11" x14ac:dyDescent="0.35">
      <c r="I55" s="4"/>
      <c r="J55" s="4"/>
    </row>
    <row r="56" spans="1:11" x14ac:dyDescent="0.35">
      <c r="C56" t="s">
        <v>54</v>
      </c>
      <c r="G56" t="s">
        <v>53</v>
      </c>
      <c r="H56">
        <v>6</v>
      </c>
      <c r="I56" s="4"/>
      <c r="J56" s="4"/>
    </row>
    <row r="57" spans="1:11" x14ac:dyDescent="0.35">
      <c r="C57" t="s">
        <v>34</v>
      </c>
      <c r="G57" t="s">
        <v>53</v>
      </c>
      <c r="H57">
        <v>10</v>
      </c>
      <c r="I57" s="4"/>
      <c r="J57" s="4"/>
    </row>
    <row r="58" spans="1:11" x14ac:dyDescent="0.35">
      <c r="C58" t="s">
        <v>55</v>
      </c>
      <c r="G58" t="s">
        <v>53</v>
      </c>
      <c r="H58">
        <v>20</v>
      </c>
      <c r="I58" s="4"/>
      <c r="J58" s="4"/>
    </row>
    <row r="59" spans="1:11" x14ac:dyDescent="0.35">
      <c r="A59" s="15"/>
      <c r="B59" s="15"/>
      <c r="C59" s="15"/>
      <c r="D59" s="15"/>
      <c r="E59" s="15"/>
      <c r="F59" s="15"/>
      <c r="G59" s="15"/>
      <c r="H59" s="36">
        <f>SUM(H56:H58)</f>
        <v>36</v>
      </c>
      <c r="I59" s="23"/>
      <c r="J59" s="23">
        <v>17.5</v>
      </c>
      <c r="K59" s="28">
        <f>H59*J59</f>
        <v>630</v>
      </c>
    </row>
    <row r="60" spans="1:11" x14ac:dyDescent="0.35">
      <c r="I60" s="4"/>
      <c r="J60" s="4"/>
    </row>
    <row r="61" spans="1:11" x14ac:dyDescent="0.35">
      <c r="C61" t="s">
        <v>56</v>
      </c>
      <c r="G61" t="s">
        <v>57</v>
      </c>
      <c r="H61">
        <v>8</v>
      </c>
      <c r="I61" s="4"/>
      <c r="J61" s="4"/>
    </row>
    <row r="62" spans="1:11" x14ac:dyDescent="0.35">
      <c r="C62" t="s">
        <v>38</v>
      </c>
      <c r="G62" t="s">
        <v>57</v>
      </c>
      <c r="H62">
        <v>6</v>
      </c>
      <c r="I62" s="4"/>
      <c r="J62" s="4"/>
    </row>
    <row r="63" spans="1:11" x14ac:dyDescent="0.35">
      <c r="A63" s="15"/>
      <c r="B63" s="15"/>
      <c r="C63" s="15"/>
      <c r="D63" s="15"/>
      <c r="E63" s="15"/>
      <c r="F63" s="15"/>
      <c r="G63" s="15"/>
      <c r="H63" s="36">
        <f>SUM(H61:H62)</f>
        <v>14</v>
      </c>
      <c r="I63" s="23"/>
      <c r="J63" s="23">
        <v>17.5</v>
      </c>
      <c r="K63" s="28">
        <f>H63*J63</f>
        <v>245</v>
      </c>
    </row>
    <row r="64" spans="1:11" x14ac:dyDescent="0.35">
      <c r="I64" s="4"/>
      <c r="J64" s="4"/>
    </row>
    <row r="65" spans="1:11" x14ac:dyDescent="0.35">
      <c r="C65" t="s">
        <v>59</v>
      </c>
      <c r="G65" t="s">
        <v>58</v>
      </c>
      <c r="H65">
        <v>3</v>
      </c>
      <c r="I65" s="4"/>
      <c r="J65" s="4"/>
    </row>
    <row r="66" spans="1:11" x14ac:dyDescent="0.35">
      <c r="C66" t="s">
        <v>60</v>
      </c>
      <c r="G66" t="s">
        <v>58</v>
      </c>
      <c r="H66">
        <v>12</v>
      </c>
      <c r="I66" s="4"/>
      <c r="J66" s="4"/>
    </row>
    <row r="67" spans="1:11" x14ac:dyDescent="0.35">
      <c r="C67" t="s">
        <v>61</v>
      </c>
      <c r="G67" t="s">
        <v>58</v>
      </c>
      <c r="H67">
        <v>8</v>
      </c>
      <c r="I67" s="4"/>
      <c r="J67" s="4"/>
    </row>
    <row r="68" spans="1:11" x14ac:dyDescent="0.35">
      <c r="A68" s="15"/>
      <c r="B68" s="15"/>
      <c r="C68" s="15"/>
      <c r="D68" s="15"/>
      <c r="E68" s="15"/>
      <c r="F68" s="15"/>
      <c r="G68" s="15"/>
      <c r="H68" s="36">
        <f>SUM(H65:H67)</f>
        <v>23</v>
      </c>
      <c r="I68" s="23"/>
      <c r="J68" s="23">
        <v>17.5</v>
      </c>
      <c r="K68" s="28">
        <f>J68*H68</f>
        <v>402.5</v>
      </c>
    </row>
    <row r="69" spans="1:11" x14ac:dyDescent="0.35">
      <c r="I69" s="4"/>
      <c r="J69" s="4"/>
    </row>
    <row r="70" spans="1:11" x14ac:dyDescent="0.35">
      <c r="C70" t="s">
        <v>62</v>
      </c>
      <c r="G70" t="s">
        <v>63</v>
      </c>
      <c r="H70">
        <v>18</v>
      </c>
      <c r="I70" s="4"/>
      <c r="J70" s="4"/>
    </row>
    <row r="71" spans="1:11" x14ac:dyDescent="0.35">
      <c r="C71" t="s">
        <v>64</v>
      </c>
      <c r="G71" t="s">
        <v>63</v>
      </c>
      <c r="H71">
        <v>7</v>
      </c>
      <c r="I71" s="4"/>
      <c r="J71" s="4"/>
    </row>
    <row r="72" spans="1:11" x14ac:dyDescent="0.35">
      <c r="C72" t="s">
        <v>65</v>
      </c>
      <c r="G72" t="s">
        <v>63</v>
      </c>
      <c r="H72">
        <v>12</v>
      </c>
      <c r="I72" s="4"/>
      <c r="J72" s="4"/>
    </row>
    <row r="73" spans="1:11" x14ac:dyDescent="0.35">
      <c r="A73" s="15"/>
      <c r="B73" s="15"/>
      <c r="C73" s="15"/>
      <c r="D73" s="15"/>
      <c r="E73" s="15"/>
      <c r="F73" s="15"/>
      <c r="G73" s="15"/>
      <c r="H73" s="36">
        <f>SUM(H70:H72)</f>
        <v>37</v>
      </c>
      <c r="I73" s="23"/>
      <c r="J73" s="23">
        <v>17.5</v>
      </c>
      <c r="K73" s="28">
        <f>H73*J73</f>
        <v>647.5</v>
      </c>
    </row>
    <row r="74" spans="1:11" x14ac:dyDescent="0.35">
      <c r="I74" s="4"/>
      <c r="J74" s="4"/>
    </row>
    <row r="75" spans="1:11" x14ac:dyDescent="0.35">
      <c r="C75" t="s">
        <v>67</v>
      </c>
      <c r="G75" t="s">
        <v>66</v>
      </c>
      <c r="H75">
        <v>4</v>
      </c>
      <c r="I75" s="4"/>
      <c r="J75" s="4"/>
    </row>
    <row r="76" spans="1:11" x14ac:dyDescent="0.35">
      <c r="C76" t="s">
        <v>65</v>
      </c>
      <c r="G76" t="s">
        <v>66</v>
      </c>
      <c r="H76">
        <v>12</v>
      </c>
      <c r="I76" s="4"/>
      <c r="J76" s="4"/>
    </row>
    <row r="77" spans="1:11" x14ac:dyDescent="0.35">
      <c r="A77" s="15"/>
      <c r="B77" s="15"/>
      <c r="C77" s="15"/>
      <c r="D77" s="15"/>
      <c r="E77" s="15"/>
      <c r="F77" s="15"/>
      <c r="G77" s="15"/>
      <c r="H77" s="36">
        <f>SUM(H75:H76)</f>
        <v>16</v>
      </c>
      <c r="I77" s="23"/>
      <c r="J77" s="23">
        <v>17.5</v>
      </c>
      <c r="K77" s="28">
        <f>H77*J77</f>
        <v>280</v>
      </c>
    </row>
    <row r="78" spans="1:11" x14ac:dyDescent="0.35">
      <c r="I78" s="4"/>
      <c r="J78" s="4"/>
    </row>
    <row r="79" spans="1:11" x14ac:dyDescent="0.35">
      <c r="A79" s="15"/>
      <c r="B79" s="15"/>
      <c r="C79" s="15" t="s">
        <v>69</v>
      </c>
      <c r="D79" s="15"/>
      <c r="E79" s="15"/>
      <c r="F79" s="15"/>
      <c r="G79" s="15" t="s">
        <v>68</v>
      </c>
      <c r="H79" s="36">
        <v>14</v>
      </c>
      <c r="I79" s="23"/>
      <c r="J79" s="23">
        <v>17.5</v>
      </c>
      <c r="K79" s="28">
        <f>H79*J79</f>
        <v>245</v>
      </c>
    </row>
    <row r="80" spans="1:11" x14ac:dyDescent="0.35">
      <c r="I80" s="4"/>
      <c r="J80" s="4"/>
    </row>
    <row r="81" spans="1:11" x14ac:dyDescent="0.35">
      <c r="A81" s="15"/>
      <c r="B81" s="15"/>
      <c r="C81" s="15" t="s">
        <v>71</v>
      </c>
      <c r="D81" s="15"/>
      <c r="E81" s="15"/>
      <c r="F81" s="15"/>
      <c r="G81" s="15" t="s">
        <v>70</v>
      </c>
      <c r="H81" s="36">
        <v>3</v>
      </c>
      <c r="I81" s="23"/>
      <c r="J81" s="23">
        <v>17.5</v>
      </c>
      <c r="K81" s="28">
        <f>H81*J81</f>
        <v>52.5</v>
      </c>
    </row>
    <row r="82" spans="1:11" x14ac:dyDescent="0.35">
      <c r="I82" s="4"/>
      <c r="J82" s="4"/>
    </row>
    <row r="83" spans="1:11" x14ac:dyDescent="0.35">
      <c r="A83" s="15"/>
      <c r="B83" s="15"/>
      <c r="C83" s="15" t="s">
        <v>73</v>
      </c>
      <c r="D83" s="15"/>
      <c r="E83" s="15"/>
      <c r="F83" s="15"/>
      <c r="G83" s="15" t="s">
        <v>72</v>
      </c>
      <c r="H83" s="36">
        <v>12</v>
      </c>
      <c r="I83" s="23"/>
      <c r="J83" s="23">
        <v>17.5</v>
      </c>
      <c r="K83" s="28">
        <f>H83*J83</f>
        <v>210</v>
      </c>
    </row>
    <row r="84" spans="1:11" x14ac:dyDescent="0.35">
      <c r="I84" s="4"/>
      <c r="J84" s="4"/>
    </row>
    <row r="85" spans="1:11" x14ac:dyDescent="0.35">
      <c r="A85" s="15"/>
      <c r="B85" s="15"/>
      <c r="C85" s="15" t="s">
        <v>50</v>
      </c>
      <c r="D85" s="15"/>
      <c r="E85" s="15"/>
      <c r="F85" s="15"/>
      <c r="G85" s="15" t="s">
        <v>74</v>
      </c>
      <c r="H85" s="36">
        <v>4</v>
      </c>
      <c r="I85" s="23"/>
      <c r="J85" s="23">
        <v>17.5</v>
      </c>
      <c r="K85" s="28">
        <f>H85*J85</f>
        <v>70</v>
      </c>
    </row>
    <row r="86" spans="1:11" x14ac:dyDescent="0.35">
      <c r="I86" s="4"/>
      <c r="J86" s="4"/>
    </row>
    <row r="87" spans="1:11" x14ac:dyDescent="0.35">
      <c r="A87" s="15"/>
      <c r="B87" s="15"/>
      <c r="C87" s="15" t="s">
        <v>73</v>
      </c>
      <c r="D87" s="15"/>
      <c r="E87" s="15"/>
      <c r="F87" s="15"/>
      <c r="G87" s="15" t="s">
        <v>75</v>
      </c>
      <c r="H87" s="36">
        <v>12</v>
      </c>
      <c r="I87" s="23"/>
      <c r="J87" s="23">
        <v>17.5</v>
      </c>
      <c r="K87" s="28">
        <f>H87*J87</f>
        <v>210</v>
      </c>
    </row>
    <row r="88" spans="1:11" x14ac:dyDescent="0.35">
      <c r="I88" s="4"/>
      <c r="J88" s="4"/>
    </row>
    <row r="89" spans="1:11" x14ac:dyDescent="0.35">
      <c r="A89" s="15"/>
      <c r="B89" s="15"/>
      <c r="C89" s="15" t="s">
        <v>73</v>
      </c>
      <c r="D89" s="15"/>
      <c r="E89" s="15"/>
      <c r="F89" s="15"/>
      <c r="G89" s="15" t="s">
        <v>76</v>
      </c>
      <c r="H89" s="36">
        <v>12</v>
      </c>
      <c r="I89" s="23"/>
      <c r="J89" s="23">
        <v>17.5</v>
      </c>
      <c r="K89" s="28">
        <f>H89*J89</f>
        <v>210</v>
      </c>
    </row>
    <row r="90" spans="1:11" x14ac:dyDescent="0.35">
      <c r="I90" s="4"/>
      <c r="J90" s="4"/>
    </row>
    <row r="91" spans="1:11" x14ac:dyDescent="0.35">
      <c r="A91" s="15"/>
      <c r="B91" s="15"/>
      <c r="C91" s="15" t="s">
        <v>73</v>
      </c>
      <c r="D91" s="15"/>
      <c r="E91" s="15"/>
      <c r="F91" s="15"/>
      <c r="G91" s="15" t="s">
        <v>77</v>
      </c>
      <c r="H91" s="36">
        <v>12</v>
      </c>
      <c r="I91" s="23"/>
      <c r="J91" s="23">
        <v>17.5</v>
      </c>
      <c r="K91" s="28">
        <f>H91*J91</f>
        <v>210</v>
      </c>
    </row>
    <row r="92" spans="1:11" x14ac:dyDescent="0.35">
      <c r="I92" s="4"/>
      <c r="J92" s="4"/>
    </row>
    <row r="93" spans="1:11" x14ac:dyDescent="0.35">
      <c r="A93" s="15"/>
      <c r="B93" s="15"/>
      <c r="C93" s="15" t="s">
        <v>73</v>
      </c>
      <c r="D93" s="15"/>
      <c r="E93" s="15"/>
      <c r="F93" s="15"/>
      <c r="G93" s="15" t="s">
        <v>78</v>
      </c>
      <c r="H93" s="36">
        <v>12</v>
      </c>
      <c r="I93" s="23"/>
      <c r="J93" s="23">
        <v>17.5</v>
      </c>
      <c r="K93" s="28">
        <f>H93*J93</f>
        <v>210</v>
      </c>
    </row>
    <row r="94" spans="1:11" x14ac:dyDescent="0.35">
      <c r="I94" s="4"/>
      <c r="J94" s="4"/>
    </row>
    <row r="95" spans="1:11" x14ac:dyDescent="0.35">
      <c r="C95" t="s">
        <v>80</v>
      </c>
      <c r="G95" t="s">
        <v>79</v>
      </c>
      <c r="H95">
        <v>8</v>
      </c>
      <c r="I95" s="4"/>
      <c r="J95" s="4"/>
    </row>
    <row r="96" spans="1:11" x14ac:dyDescent="0.35">
      <c r="C96" t="s">
        <v>37</v>
      </c>
      <c r="G96" t="s">
        <v>79</v>
      </c>
      <c r="H96">
        <v>8</v>
      </c>
      <c r="I96" s="4"/>
      <c r="J96" s="4"/>
    </row>
    <row r="97" spans="1:11" x14ac:dyDescent="0.35">
      <c r="A97" s="15"/>
      <c r="B97" s="15"/>
      <c r="C97" s="15"/>
      <c r="D97" s="15"/>
      <c r="E97" s="15"/>
      <c r="F97" s="15"/>
      <c r="G97" s="15"/>
      <c r="H97" s="36">
        <f>SUM(H95:H96)</f>
        <v>16</v>
      </c>
      <c r="I97" s="23"/>
      <c r="J97" s="23">
        <v>17.5</v>
      </c>
      <c r="K97" s="28">
        <f>H97*J97</f>
        <v>280</v>
      </c>
    </row>
    <row r="98" spans="1:11" x14ac:dyDescent="0.35">
      <c r="I98" s="4"/>
      <c r="J98" s="4"/>
    </row>
    <row r="99" spans="1:11" x14ac:dyDescent="0.35">
      <c r="A99" s="15"/>
      <c r="B99" s="15"/>
      <c r="C99" s="15" t="s">
        <v>73</v>
      </c>
      <c r="D99" s="15"/>
      <c r="E99" s="15"/>
      <c r="F99" s="15"/>
      <c r="G99" s="15" t="s">
        <v>81</v>
      </c>
      <c r="H99" s="36">
        <v>12</v>
      </c>
      <c r="I99" s="23"/>
      <c r="J99" s="23">
        <v>17.5</v>
      </c>
      <c r="K99" s="28">
        <f>H99*J99</f>
        <v>210</v>
      </c>
    </row>
    <row r="100" spans="1:11" x14ac:dyDescent="0.35">
      <c r="I100" s="4"/>
      <c r="J100" s="4"/>
    </row>
    <row r="101" spans="1:11" x14ac:dyDescent="0.35">
      <c r="G101" t="s">
        <v>82</v>
      </c>
      <c r="H101" s="4">
        <v>6</v>
      </c>
      <c r="I101" s="4"/>
      <c r="J101" s="4"/>
    </row>
    <row r="102" spans="1:11" x14ac:dyDescent="0.35">
      <c r="C102" t="s">
        <v>73</v>
      </c>
      <c r="G102" t="s">
        <v>82</v>
      </c>
      <c r="H102" s="4">
        <v>12</v>
      </c>
      <c r="I102" s="4"/>
      <c r="J102" s="4"/>
    </row>
    <row r="103" spans="1:11" x14ac:dyDescent="0.35">
      <c r="A103" s="15"/>
      <c r="B103" s="15"/>
      <c r="C103" s="15"/>
      <c r="D103" s="15"/>
      <c r="E103" s="15"/>
      <c r="F103" s="15"/>
      <c r="G103" s="15"/>
      <c r="H103" s="36">
        <f>SUM(H101:H102)</f>
        <v>18</v>
      </c>
      <c r="I103" s="23"/>
      <c r="J103" s="23">
        <v>17.5</v>
      </c>
      <c r="K103" s="28">
        <f>H103*J103</f>
        <v>315</v>
      </c>
    </row>
    <row r="104" spans="1:11" x14ac:dyDescent="0.35">
      <c r="I104" s="4"/>
      <c r="J104" s="4"/>
    </row>
    <row r="105" spans="1:11" x14ac:dyDescent="0.35">
      <c r="A105" s="15"/>
      <c r="B105" s="15"/>
      <c r="C105" s="15" t="s">
        <v>83</v>
      </c>
      <c r="D105" s="15"/>
      <c r="E105" s="15"/>
      <c r="F105" s="15"/>
      <c r="G105" s="15" t="s">
        <v>84</v>
      </c>
      <c r="H105" s="37">
        <v>19</v>
      </c>
      <c r="I105" s="23"/>
      <c r="J105" s="23"/>
      <c r="K105" s="28"/>
    </row>
    <row r="106" spans="1:11" x14ac:dyDescent="0.35">
      <c r="I106" s="4"/>
      <c r="J106" s="4"/>
    </row>
    <row r="107" spans="1:11" x14ac:dyDescent="0.35">
      <c r="A107" s="15"/>
      <c r="B107" s="15"/>
      <c r="C107" s="15" t="s">
        <v>86</v>
      </c>
      <c r="D107" s="15"/>
      <c r="E107" s="15"/>
      <c r="F107" s="15"/>
      <c r="G107" s="15" t="s">
        <v>85</v>
      </c>
      <c r="H107" s="38">
        <v>15</v>
      </c>
      <c r="I107" s="23"/>
      <c r="J107" s="23">
        <v>17.5</v>
      </c>
      <c r="K107" s="28">
        <f>H107*J107</f>
        <v>262.5</v>
      </c>
    </row>
    <row r="108" spans="1:11" x14ac:dyDescent="0.35">
      <c r="I108" s="4"/>
      <c r="J108" s="4"/>
    </row>
    <row r="109" spans="1:11" x14ac:dyDescent="0.35">
      <c r="C109" t="s">
        <v>138</v>
      </c>
      <c r="G109" t="s">
        <v>137</v>
      </c>
      <c r="H109">
        <v>24</v>
      </c>
      <c r="I109" s="4"/>
      <c r="J109" s="4"/>
    </row>
    <row r="110" spans="1:11" x14ac:dyDescent="0.35">
      <c r="C110" t="s">
        <v>96</v>
      </c>
      <c r="G110" t="s">
        <v>137</v>
      </c>
      <c r="H110">
        <v>6</v>
      </c>
      <c r="I110" s="4"/>
      <c r="J110" s="4"/>
    </row>
    <row r="111" spans="1:11" x14ac:dyDescent="0.35">
      <c r="A111" s="15"/>
      <c r="B111" s="15"/>
      <c r="C111" s="15"/>
      <c r="D111" s="15"/>
      <c r="E111" s="15"/>
      <c r="F111" s="15"/>
      <c r="G111" s="15"/>
      <c r="H111" s="38">
        <f>SUM(H109:H110)</f>
        <v>30</v>
      </c>
      <c r="I111" s="23"/>
      <c r="J111" s="23">
        <v>17.5</v>
      </c>
      <c r="K111" s="28">
        <f>J111*H111</f>
        <v>525</v>
      </c>
    </row>
    <row r="112" spans="1:11" x14ac:dyDescent="0.35">
      <c r="I112" s="4"/>
      <c r="J112" s="4"/>
    </row>
    <row r="113" spans="1:12" x14ac:dyDescent="0.35">
      <c r="C113" t="s">
        <v>139</v>
      </c>
      <c r="H113">
        <f>H111+H107+H103+H99+H97+H93+H91+H89+H87+H85+H83+H81+H79+H77+H73+H68+H63+H59+H54+H50+H42+H35+H31+H25+H19+H14+H9</f>
        <v>577</v>
      </c>
      <c r="I113" s="4"/>
      <c r="J113" s="4">
        <v>17.5</v>
      </c>
      <c r="K113" s="26">
        <f>H113*J113</f>
        <v>10097.5</v>
      </c>
    </row>
    <row r="114" spans="1:12" x14ac:dyDescent="0.35">
      <c r="I114" s="4"/>
      <c r="J114" s="4"/>
    </row>
    <row r="115" spans="1:12" x14ac:dyDescent="0.35">
      <c r="I115" s="4"/>
      <c r="J115" s="4"/>
    </row>
    <row r="116" spans="1:12" x14ac:dyDescent="0.35">
      <c r="I116" s="4"/>
      <c r="J116" s="4"/>
    </row>
    <row r="117" spans="1:12" ht="18.5" x14ac:dyDescent="0.45">
      <c r="B117" s="40" t="s">
        <v>87</v>
      </c>
      <c r="I117" s="4"/>
      <c r="J117" s="4"/>
    </row>
    <row r="118" spans="1:12" x14ac:dyDescent="0.35">
      <c r="I118" s="4"/>
      <c r="J118" s="4"/>
    </row>
    <row r="119" spans="1:12" x14ac:dyDescent="0.35">
      <c r="C119" t="s">
        <v>88</v>
      </c>
      <c r="G119" t="s">
        <v>3</v>
      </c>
      <c r="H119">
        <v>6</v>
      </c>
      <c r="I119" s="4"/>
      <c r="J119" s="4"/>
    </row>
    <row r="120" spans="1:12" x14ac:dyDescent="0.35">
      <c r="C120" t="s">
        <v>89</v>
      </c>
      <c r="G120" t="s">
        <v>3</v>
      </c>
      <c r="H120">
        <v>4</v>
      </c>
      <c r="I120" s="4"/>
      <c r="J120" s="4"/>
    </row>
    <row r="121" spans="1:12" x14ac:dyDescent="0.35">
      <c r="A121" s="2"/>
      <c r="B121" s="2"/>
      <c r="C121" s="2" t="s">
        <v>90</v>
      </c>
      <c r="D121" s="2"/>
      <c r="E121" s="2"/>
      <c r="F121" s="2"/>
      <c r="G121" s="2" t="s">
        <v>3</v>
      </c>
      <c r="H121" s="2">
        <v>6</v>
      </c>
      <c r="I121" s="3"/>
      <c r="J121" s="3"/>
      <c r="K121" s="25"/>
      <c r="L121" s="2"/>
    </row>
    <row r="122" spans="1:12" x14ac:dyDescent="0.35">
      <c r="A122" s="15"/>
      <c r="B122" s="15"/>
      <c r="C122" s="15"/>
      <c r="D122" s="15"/>
      <c r="E122" s="15"/>
      <c r="F122" s="15"/>
      <c r="G122" s="15"/>
      <c r="H122" s="36">
        <f>SUM(H119:H121)</f>
        <v>16</v>
      </c>
      <c r="I122" s="23"/>
      <c r="J122" s="23">
        <v>17.5</v>
      </c>
      <c r="K122" s="28">
        <f>H122*J122</f>
        <v>280</v>
      </c>
      <c r="L122" s="15"/>
    </row>
    <row r="123" spans="1:12" x14ac:dyDescent="0.35">
      <c r="I123" s="4"/>
      <c r="J123" s="4"/>
    </row>
    <row r="124" spans="1:12" x14ac:dyDescent="0.35">
      <c r="I124" s="4"/>
      <c r="J124" s="4"/>
    </row>
    <row r="125" spans="1:12" x14ac:dyDescent="0.35">
      <c r="C125" t="s">
        <v>59</v>
      </c>
      <c r="G125" t="s">
        <v>91</v>
      </c>
      <c r="H125">
        <v>3</v>
      </c>
      <c r="I125" s="4"/>
      <c r="J125" s="4"/>
    </row>
    <row r="126" spans="1:12" x14ac:dyDescent="0.35">
      <c r="A126" s="2"/>
      <c r="B126" s="2"/>
      <c r="C126" s="2" t="s">
        <v>92</v>
      </c>
      <c r="D126" s="2"/>
      <c r="E126" s="2"/>
      <c r="F126" s="2"/>
      <c r="G126" s="2" t="s">
        <v>91</v>
      </c>
      <c r="H126" s="2">
        <v>4</v>
      </c>
      <c r="I126" s="3"/>
      <c r="J126" s="3"/>
      <c r="K126" s="25"/>
      <c r="L126" s="2"/>
    </row>
    <row r="127" spans="1:12" x14ac:dyDescent="0.35">
      <c r="A127" s="15"/>
      <c r="B127" s="15"/>
      <c r="C127" s="15"/>
      <c r="D127" s="15"/>
      <c r="E127" s="15"/>
      <c r="F127" s="15"/>
      <c r="G127" s="15"/>
      <c r="H127" s="36">
        <f>SUM(H125:H126)</f>
        <v>7</v>
      </c>
      <c r="I127" s="23"/>
      <c r="J127" s="23">
        <v>17.5</v>
      </c>
      <c r="K127" s="28">
        <f>H127*J127</f>
        <v>122.5</v>
      </c>
      <c r="L127" s="15"/>
    </row>
    <row r="128" spans="1:12" x14ac:dyDescent="0.35">
      <c r="I128" s="4"/>
      <c r="J128" s="4"/>
    </row>
    <row r="129" spans="1:12" x14ac:dyDescent="0.35">
      <c r="A129" s="15"/>
      <c r="B129" s="15"/>
      <c r="C129" s="15" t="s">
        <v>92</v>
      </c>
      <c r="D129" s="15"/>
      <c r="E129" s="15"/>
      <c r="F129" s="15"/>
      <c r="G129" s="15" t="s">
        <v>93</v>
      </c>
      <c r="H129" s="36">
        <v>4</v>
      </c>
      <c r="I129" s="23"/>
      <c r="J129" s="23">
        <v>17.5</v>
      </c>
      <c r="K129" s="28">
        <f>H129*J129</f>
        <v>70</v>
      </c>
      <c r="L129" s="15"/>
    </row>
    <row r="130" spans="1:12" x14ac:dyDescent="0.35">
      <c r="I130" s="4"/>
      <c r="J130" s="4"/>
    </row>
    <row r="131" spans="1:12" x14ac:dyDescent="0.35">
      <c r="C131" t="s">
        <v>95</v>
      </c>
      <c r="G131" t="s">
        <v>94</v>
      </c>
      <c r="H131">
        <v>150</v>
      </c>
      <c r="I131" s="4"/>
      <c r="J131" s="4"/>
    </row>
    <row r="132" spans="1:12" x14ac:dyDescent="0.35">
      <c r="C132" t="s">
        <v>96</v>
      </c>
      <c r="G132" t="s">
        <v>94</v>
      </c>
      <c r="H132">
        <v>6</v>
      </c>
      <c r="I132" s="4"/>
      <c r="J132" s="4"/>
    </row>
    <row r="133" spans="1:12" x14ac:dyDescent="0.35">
      <c r="C133" t="s">
        <v>97</v>
      </c>
      <c r="G133" t="s">
        <v>94</v>
      </c>
      <c r="H133">
        <v>6</v>
      </c>
      <c r="I133" s="4"/>
      <c r="J133" s="4"/>
    </row>
    <row r="134" spans="1:12" x14ac:dyDescent="0.35">
      <c r="C134" t="s">
        <v>30</v>
      </c>
      <c r="G134" t="s">
        <v>94</v>
      </c>
      <c r="H134">
        <v>8</v>
      </c>
      <c r="I134" s="4"/>
      <c r="J134" s="4"/>
    </row>
    <row r="135" spans="1:12" x14ac:dyDescent="0.35">
      <c r="A135" s="15"/>
      <c r="B135" s="15"/>
      <c r="C135" s="15"/>
      <c r="D135" s="15"/>
      <c r="E135" s="15"/>
      <c r="F135" s="15"/>
      <c r="G135" s="15"/>
      <c r="H135" s="38">
        <f>SUM(H131:H134)</f>
        <v>170</v>
      </c>
      <c r="I135" s="23"/>
      <c r="J135" s="23">
        <v>17.5</v>
      </c>
      <c r="K135" s="28">
        <f>H135*J135</f>
        <v>2975</v>
      </c>
      <c r="L135" s="15"/>
    </row>
    <row r="136" spans="1:12" x14ac:dyDescent="0.35">
      <c r="I136" s="4"/>
      <c r="J136" s="4"/>
    </row>
    <row r="137" spans="1:12" x14ac:dyDescent="0.35">
      <c r="A137" s="15"/>
      <c r="B137" s="15"/>
      <c r="C137" s="15" t="s">
        <v>30</v>
      </c>
      <c r="D137" s="15"/>
      <c r="E137" s="15"/>
      <c r="F137" s="15"/>
      <c r="G137" s="15" t="s">
        <v>98</v>
      </c>
      <c r="H137" s="38">
        <v>8</v>
      </c>
      <c r="I137" s="23"/>
      <c r="J137" s="23">
        <v>17.5</v>
      </c>
      <c r="K137" s="28">
        <f>H137*J137</f>
        <v>140</v>
      </c>
      <c r="L137" s="15"/>
    </row>
    <row r="138" spans="1:12" x14ac:dyDescent="0.35">
      <c r="I138" s="4"/>
      <c r="J138" s="4"/>
    </row>
    <row r="139" spans="1:12" x14ac:dyDescent="0.35">
      <c r="C139" t="s">
        <v>38</v>
      </c>
      <c r="G139" t="s">
        <v>99</v>
      </c>
      <c r="H139">
        <v>6</v>
      </c>
      <c r="I139" s="4"/>
      <c r="J139" s="4"/>
    </row>
    <row r="140" spans="1:12" x14ac:dyDescent="0.35">
      <c r="C140" t="s">
        <v>71</v>
      </c>
      <c r="G140" t="s">
        <v>99</v>
      </c>
      <c r="H140">
        <v>3</v>
      </c>
      <c r="I140" s="4"/>
      <c r="J140" s="4"/>
    </row>
    <row r="141" spans="1:12" x14ac:dyDescent="0.35">
      <c r="B141" s="2"/>
      <c r="C141" s="2" t="s">
        <v>30</v>
      </c>
      <c r="D141" s="2"/>
      <c r="E141" s="2"/>
      <c r="F141" s="2"/>
      <c r="G141" s="2" t="s">
        <v>99</v>
      </c>
      <c r="H141" s="2">
        <v>8</v>
      </c>
      <c r="I141" s="3"/>
      <c r="J141" s="3"/>
      <c r="K141" s="25"/>
    </row>
    <row r="142" spans="1:12" x14ac:dyDescent="0.35">
      <c r="A142" s="15"/>
      <c r="B142" s="15"/>
      <c r="C142" s="15"/>
      <c r="D142" s="15"/>
      <c r="E142" s="15"/>
      <c r="F142" s="15"/>
      <c r="G142" s="15"/>
      <c r="H142" s="38">
        <f>SUM(H139:H141)</f>
        <v>17</v>
      </c>
      <c r="I142" s="23"/>
      <c r="J142" s="23">
        <v>17.5</v>
      </c>
      <c r="K142" s="28">
        <f>J142*H142</f>
        <v>297.5</v>
      </c>
    </row>
    <row r="143" spans="1:12" x14ac:dyDescent="0.3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25"/>
    </row>
    <row r="144" spans="1:12" x14ac:dyDescent="0.35">
      <c r="A144" s="15"/>
      <c r="B144" s="15"/>
      <c r="C144" s="15" t="s">
        <v>101</v>
      </c>
      <c r="D144" s="15"/>
      <c r="E144" s="15"/>
      <c r="F144" s="15"/>
      <c r="G144" s="15" t="s">
        <v>100</v>
      </c>
      <c r="H144" s="38">
        <v>4</v>
      </c>
      <c r="I144" s="23"/>
      <c r="J144" s="23">
        <v>17.5</v>
      </c>
      <c r="K144" s="28">
        <f>H144*J144</f>
        <v>70</v>
      </c>
    </row>
    <row r="145" spans="1:12" x14ac:dyDescent="0.35">
      <c r="I145" s="4"/>
      <c r="J145" s="4"/>
    </row>
    <row r="146" spans="1:12" x14ac:dyDescent="0.35">
      <c r="C146" t="s">
        <v>102</v>
      </c>
      <c r="G146" s="3" t="s">
        <v>2</v>
      </c>
      <c r="H146">
        <v>6</v>
      </c>
      <c r="I146" s="4"/>
      <c r="J146" s="4"/>
    </row>
    <row r="147" spans="1:12" x14ac:dyDescent="0.35">
      <c r="C147" t="s">
        <v>103</v>
      </c>
      <c r="G147" s="3" t="s">
        <v>2</v>
      </c>
      <c r="H147">
        <v>10</v>
      </c>
      <c r="I147" s="4"/>
      <c r="J147" s="4"/>
    </row>
    <row r="148" spans="1:12" x14ac:dyDescent="0.35">
      <c r="C148" t="s">
        <v>104</v>
      </c>
      <c r="G148" s="3" t="s">
        <v>2</v>
      </c>
      <c r="H148">
        <v>6</v>
      </c>
      <c r="I148" s="4"/>
      <c r="J148" s="4"/>
    </row>
    <row r="149" spans="1:12" x14ac:dyDescent="0.35">
      <c r="C149" t="s">
        <v>105</v>
      </c>
      <c r="G149" s="3" t="s">
        <v>2</v>
      </c>
      <c r="H149">
        <v>6</v>
      </c>
      <c r="I149" s="4"/>
      <c r="J149" s="4"/>
    </row>
    <row r="150" spans="1:12" x14ac:dyDescent="0.35">
      <c r="A150" s="15"/>
      <c r="B150" s="15"/>
      <c r="C150" s="15"/>
      <c r="D150" s="15"/>
      <c r="E150" s="15"/>
      <c r="F150" s="15"/>
      <c r="G150" s="15"/>
      <c r="H150" s="38">
        <f>SUM(H146:H149)</f>
        <v>28</v>
      </c>
      <c r="I150" s="23"/>
      <c r="J150" s="23">
        <v>17.5</v>
      </c>
      <c r="K150" s="28">
        <f>J150*H150</f>
        <v>490</v>
      </c>
    </row>
    <row r="151" spans="1:12" x14ac:dyDescent="0.35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25"/>
    </row>
    <row r="152" spans="1:12" x14ac:dyDescent="0.35">
      <c r="A152" s="2"/>
      <c r="B152" s="2"/>
      <c r="C152" s="2"/>
      <c r="D152" s="2" t="s">
        <v>140</v>
      </c>
      <c r="E152" s="2"/>
      <c r="F152" s="2"/>
      <c r="G152" s="2"/>
      <c r="H152" s="3">
        <f>H150+H144+H142+H137+H135+H129+H127+H122</f>
        <v>254</v>
      </c>
      <c r="I152" s="3"/>
      <c r="J152" s="3">
        <v>17.5</v>
      </c>
      <c r="K152" s="25">
        <f>H152*J152</f>
        <v>4445</v>
      </c>
    </row>
    <row r="153" spans="1:12" x14ac:dyDescent="0.35">
      <c r="I153" s="4"/>
      <c r="J153" s="4"/>
    </row>
    <row r="154" spans="1:12" ht="15.5" x14ac:dyDescent="0.35">
      <c r="C154" s="49" t="s">
        <v>116</v>
      </c>
      <c r="I154" s="4"/>
      <c r="J154" s="4"/>
    </row>
    <row r="155" spans="1:12" x14ac:dyDescent="0.3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25"/>
    </row>
    <row r="156" spans="1:12" x14ac:dyDescent="0.35">
      <c r="A156" s="15"/>
      <c r="B156" s="15"/>
      <c r="C156" s="15" t="s">
        <v>107</v>
      </c>
      <c r="D156" s="15"/>
      <c r="E156" s="15"/>
      <c r="F156" s="15"/>
      <c r="G156" s="15" t="s">
        <v>106</v>
      </c>
      <c r="H156" s="15">
        <v>7</v>
      </c>
      <c r="I156" s="23"/>
      <c r="J156" s="23">
        <v>17.5</v>
      </c>
      <c r="K156" s="28">
        <f>J156*H156</f>
        <v>122.5</v>
      </c>
    </row>
    <row r="157" spans="1:12" x14ac:dyDescent="0.35">
      <c r="I157" s="4"/>
      <c r="J157" s="4"/>
    </row>
    <row r="158" spans="1:12" x14ac:dyDescent="0.35">
      <c r="I158" s="4"/>
      <c r="J158" s="4"/>
    </row>
    <row r="159" spans="1:12" x14ac:dyDescent="0.35">
      <c r="A159" s="15"/>
      <c r="B159" s="15"/>
      <c r="C159" s="15" t="s">
        <v>109</v>
      </c>
      <c r="D159" s="15"/>
      <c r="E159" s="15"/>
      <c r="F159" s="15"/>
      <c r="G159" s="15" t="s">
        <v>108</v>
      </c>
      <c r="H159" s="15">
        <v>4</v>
      </c>
      <c r="I159" s="23"/>
      <c r="J159" s="23">
        <v>17.5</v>
      </c>
      <c r="K159" s="28">
        <f>J159*H159</f>
        <v>70</v>
      </c>
      <c r="L159" s="15"/>
    </row>
    <row r="160" spans="1:12" x14ac:dyDescent="0.35">
      <c r="I160" s="4"/>
      <c r="J160" s="4"/>
    </row>
    <row r="161" spans="1:12" x14ac:dyDescent="0.35">
      <c r="C161" t="s">
        <v>111</v>
      </c>
      <c r="G161" t="s">
        <v>110</v>
      </c>
      <c r="H161">
        <v>9</v>
      </c>
      <c r="I161" s="4"/>
      <c r="J161" s="4"/>
    </row>
    <row r="162" spans="1:12" x14ac:dyDescent="0.35">
      <c r="A162" s="2"/>
      <c r="B162" s="2"/>
      <c r="C162" s="2" t="s">
        <v>112</v>
      </c>
      <c r="D162" s="2"/>
      <c r="E162" s="2"/>
      <c r="F162" s="2"/>
      <c r="G162" s="2" t="s">
        <v>110</v>
      </c>
      <c r="H162" s="2">
        <v>8</v>
      </c>
      <c r="I162" s="3"/>
      <c r="J162" s="3"/>
      <c r="K162" s="25"/>
      <c r="L162" s="2"/>
    </row>
    <row r="163" spans="1:12" x14ac:dyDescent="0.35">
      <c r="A163" s="15"/>
      <c r="B163" s="15"/>
      <c r="C163" s="15"/>
      <c r="D163" s="15"/>
      <c r="E163" s="15"/>
      <c r="F163" s="15"/>
      <c r="G163" s="15"/>
      <c r="H163" s="46">
        <f>SUM(H161:H162)</f>
        <v>17</v>
      </c>
      <c r="I163" s="23"/>
      <c r="J163" s="23">
        <v>17.5</v>
      </c>
      <c r="K163" s="28">
        <f>J163*H163</f>
        <v>297.5</v>
      </c>
      <c r="L163" s="15"/>
    </row>
    <row r="164" spans="1:12" x14ac:dyDescent="0.35">
      <c r="I164" s="4"/>
      <c r="J164" s="4"/>
    </row>
    <row r="165" spans="1:12" x14ac:dyDescent="0.35">
      <c r="A165" s="15"/>
      <c r="B165" s="15"/>
      <c r="C165" s="15" t="s">
        <v>111</v>
      </c>
      <c r="D165" s="15"/>
      <c r="E165" s="15"/>
      <c r="F165" s="15"/>
      <c r="G165" s="15" t="s">
        <v>113</v>
      </c>
      <c r="H165" s="15">
        <v>9</v>
      </c>
      <c r="I165" s="23"/>
      <c r="J165" s="23">
        <v>17.5</v>
      </c>
      <c r="K165" s="28">
        <f>H165*J165</f>
        <v>157.5</v>
      </c>
      <c r="L165" s="15"/>
    </row>
    <row r="166" spans="1:12" x14ac:dyDescent="0.35">
      <c r="I166" s="4"/>
      <c r="J166" s="4"/>
    </row>
    <row r="167" spans="1:12" x14ac:dyDescent="0.35">
      <c r="C167" t="s">
        <v>71</v>
      </c>
      <c r="G167" t="s">
        <v>114</v>
      </c>
      <c r="H167">
        <v>3</v>
      </c>
      <c r="I167" s="4"/>
      <c r="J167" s="4"/>
    </row>
    <row r="168" spans="1:12" x14ac:dyDescent="0.35">
      <c r="C168" t="s">
        <v>115</v>
      </c>
      <c r="G168" t="s">
        <v>114</v>
      </c>
      <c r="H168">
        <v>2</v>
      </c>
      <c r="I168" s="4"/>
      <c r="J168" s="4"/>
    </row>
    <row r="169" spans="1:12" x14ac:dyDescent="0.35">
      <c r="A169" s="15"/>
      <c r="B169" s="15"/>
      <c r="C169" s="15"/>
      <c r="D169" s="15"/>
      <c r="E169" s="15"/>
      <c r="F169" s="15"/>
      <c r="G169" s="15"/>
      <c r="H169" s="46">
        <f>SUM(H167:H168)</f>
        <v>5</v>
      </c>
      <c r="I169" s="23"/>
      <c r="J169" s="23">
        <v>17.5</v>
      </c>
      <c r="K169" s="28">
        <f>H169*J169</f>
        <v>87.5</v>
      </c>
    </row>
    <row r="170" spans="1:12" x14ac:dyDescent="0.35">
      <c r="I170" s="4"/>
      <c r="J170" s="4"/>
    </row>
    <row r="171" spans="1:12" x14ac:dyDescent="0.35">
      <c r="I171" s="4"/>
      <c r="J171" s="4"/>
    </row>
    <row r="172" spans="1:12" x14ac:dyDescent="0.35">
      <c r="C172" t="s">
        <v>0</v>
      </c>
      <c r="G172" t="s">
        <v>1</v>
      </c>
      <c r="H172">
        <v>3</v>
      </c>
      <c r="I172" s="4"/>
      <c r="J172" s="4"/>
    </row>
    <row r="173" spans="1:12" x14ac:dyDescent="0.35">
      <c r="C173" t="s">
        <v>117</v>
      </c>
      <c r="G173" t="s">
        <v>1</v>
      </c>
      <c r="H173">
        <v>8</v>
      </c>
      <c r="I173" s="4"/>
      <c r="J173" s="4"/>
    </row>
    <row r="174" spans="1:12" x14ac:dyDescent="0.35">
      <c r="A174" s="15"/>
      <c r="B174" s="15"/>
      <c r="C174" s="15"/>
      <c r="D174" s="15"/>
      <c r="E174" s="15"/>
      <c r="F174" s="15"/>
      <c r="G174" s="15"/>
      <c r="H174" s="46">
        <f>SUM(H172:H173)</f>
        <v>11</v>
      </c>
      <c r="I174" s="23"/>
      <c r="J174" s="23">
        <v>17.5</v>
      </c>
      <c r="K174" s="28">
        <f>H174*J174</f>
        <v>192.5</v>
      </c>
    </row>
    <row r="175" spans="1:12" x14ac:dyDescent="0.35">
      <c r="I175" s="4"/>
      <c r="J175" s="4"/>
    </row>
    <row r="176" spans="1:12" x14ac:dyDescent="0.35">
      <c r="A176" s="15"/>
      <c r="B176" s="15"/>
      <c r="C176" s="15" t="s">
        <v>119</v>
      </c>
      <c r="D176" s="15"/>
      <c r="E176" s="15"/>
      <c r="F176" s="15"/>
      <c r="G176" s="15" t="s">
        <v>118</v>
      </c>
      <c r="H176" s="46">
        <v>2</v>
      </c>
      <c r="I176" s="23"/>
      <c r="J176" s="23">
        <v>17.5</v>
      </c>
      <c r="K176" s="28">
        <f>J176*H176</f>
        <v>35</v>
      </c>
      <c r="L176" s="15"/>
    </row>
    <row r="177" spans="1:12" x14ac:dyDescent="0.35">
      <c r="I177" s="4"/>
      <c r="J177" s="4"/>
    </row>
    <row r="178" spans="1:12" x14ac:dyDescent="0.35">
      <c r="A178" s="15"/>
      <c r="B178" s="15"/>
      <c r="C178" s="15" t="s">
        <v>30</v>
      </c>
      <c r="D178" s="15"/>
      <c r="E178" s="15"/>
      <c r="F178" s="15"/>
      <c r="G178" s="15" t="s">
        <v>121</v>
      </c>
      <c r="H178" s="46">
        <v>8</v>
      </c>
      <c r="I178" s="23"/>
      <c r="J178" s="23">
        <v>17.5</v>
      </c>
      <c r="K178" s="28">
        <f>H178*J178</f>
        <v>140</v>
      </c>
      <c r="L178" s="15"/>
    </row>
    <row r="179" spans="1:12" x14ac:dyDescent="0.35">
      <c r="A179" s="13"/>
      <c r="B179" s="13"/>
      <c r="C179" s="13"/>
      <c r="D179" s="13"/>
      <c r="E179" s="13"/>
      <c r="F179" s="13"/>
      <c r="G179" s="13"/>
      <c r="H179" s="13"/>
      <c r="I179" s="41"/>
      <c r="J179" s="41"/>
      <c r="K179" s="42"/>
      <c r="L179" s="13"/>
    </row>
    <row r="180" spans="1:12" x14ac:dyDescent="0.35">
      <c r="A180" s="15"/>
      <c r="B180" s="15"/>
      <c r="C180" s="15" t="s">
        <v>38</v>
      </c>
      <c r="D180" s="15"/>
      <c r="E180" s="15"/>
      <c r="F180" s="15"/>
      <c r="G180" s="15" t="s">
        <v>122</v>
      </c>
      <c r="H180" s="46">
        <v>4</v>
      </c>
      <c r="I180" s="23"/>
      <c r="J180" s="23">
        <v>17.5</v>
      </c>
      <c r="K180" s="28">
        <f>H180*J180</f>
        <v>70</v>
      </c>
      <c r="L180" s="15"/>
    </row>
    <row r="181" spans="1:12" x14ac:dyDescent="0.35">
      <c r="I181" s="4"/>
      <c r="J181" s="4"/>
    </row>
    <row r="182" spans="1:12" x14ac:dyDescent="0.35">
      <c r="A182" s="15"/>
      <c r="B182" s="15"/>
      <c r="C182" s="15" t="s">
        <v>38</v>
      </c>
      <c r="D182" s="15"/>
      <c r="E182" s="15"/>
      <c r="F182" s="15"/>
      <c r="G182" s="15" t="s">
        <v>123</v>
      </c>
      <c r="H182" s="46">
        <v>4</v>
      </c>
      <c r="I182" s="23"/>
      <c r="J182" s="23">
        <v>17.5</v>
      </c>
      <c r="K182" s="28">
        <f>J182*H182</f>
        <v>70</v>
      </c>
      <c r="L182" s="15"/>
    </row>
    <row r="183" spans="1:12" x14ac:dyDescent="0.35">
      <c r="I183" s="4"/>
      <c r="J183" s="4"/>
    </row>
    <row r="184" spans="1:12" x14ac:dyDescent="0.35">
      <c r="C184" t="s">
        <v>125</v>
      </c>
      <c r="G184" t="s">
        <v>124</v>
      </c>
      <c r="H184">
        <v>4</v>
      </c>
      <c r="I184" s="4"/>
      <c r="J184" s="4"/>
    </row>
    <row r="185" spans="1:12" x14ac:dyDescent="0.35">
      <c r="A185" s="2"/>
      <c r="B185" s="2"/>
      <c r="C185" s="2" t="s">
        <v>38</v>
      </c>
      <c r="D185" s="2"/>
      <c r="E185" s="2"/>
      <c r="F185" s="2"/>
      <c r="G185" s="2" t="s">
        <v>124</v>
      </c>
      <c r="H185" s="2">
        <v>4</v>
      </c>
      <c r="I185" s="3"/>
      <c r="J185" s="3"/>
      <c r="K185" s="25"/>
      <c r="L185" s="2"/>
    </row>
    <row r="186" spans="1:12" x14ac:dyDescent="0.35">
      <c r="A186" s="15"/>
      <c r="B186" s="15"/>
      <c r="C186" s="15"/>
      <c r="D186" s="15"/>
      <c r="E186" s="15"/>
      <c r="F186" s="15"/>
      <c r="G186" s="15"/>
      <c r="H186" s="46">
        <f>SUM(H184:H185)</f>
        <v>8</v>
      </c>
      <c r="I186" s="23"/>
      <c r="J186" s="23">
        <v>17.5</v>
      </c>
      <c r="K186" s="28">
        <f>J186*H186</f>
        <v>140</v>
      </c>
      <c r="L186" s="15"/>
    </row>
    <row r="187" spans="1:12" x14ac:dyDescent="0.35">
      <c r="I187" s="4"/>
      <c r="J187" s="4"/>
    </row>
    <row r="188" spans="1:12" x14ac:dyDescent="0.35">
      <c r="A188" s="15"/>
      <c r="B188" s="15"/>
      <c r="C188" s="15" t="s">
        <v>38</v>
      </c>
      <c r="D188" s="15"/>
      <c r="E188" s="15"/>
      <c r="F188" s="15"/>
      <c r="G188" s="15" t="s">
        <v>126</v>
      </c>
      <c r="H188" s="46">
        <v>4</v>
      </c>
      <c r="I188" s="23"/>
      <c r="J188" s="23">
        <v>17.5</v>
      </c>
      <c r="K188" s="28">
        <f>J188*H188</f>
        <v>70</v>
      </c>
      <c r="L188" s="15"/>
    </row>
    <row r="189" spans="1:12" x14ac:dyDescent="0.35">
      <c r="I189" s="4"/>
      <c r="J189" s="4"/>
    </row>
    <row r="190" spans="1:12" x14ac:dyDescent="0.35">
      <c r="C190" t="s">
        <v>30</v>
      </c>
      <c r="G190" t="s">
        <v>127</v>
      </c>
      <c r="H190">
        <v>8</v>
      </c>
      <c r="I190" s="4"/>
      <c r="J190" s="4"/>
    </row>
    <row r="191" spans="1:12" x14ac:dyDescent="0.35">
      <c r="C191" t="s">
        <v>128</v>
      </c>
      <c r="G191" t="s">
        <v>127</v>
      </c>
      <c r="H191">
        <v>160</v>
      </c>
      <c r="I191" s="4"/>
      <c r="J191" s="4"/>
    </row>
    <row r="192" spans="1:12" x14ac:dyDescent="0.35">
      <c r="C192" t="s">
        <v>38</v>
      </c>
      <c r="G192" t="s">
        <v>127</v>
      </c>
      <c r="H192">
        <v>4</v>
      </c>
      <c r="I192" s="4"/>
      <c r="J192" s="4"/>
    </row>
    <row r="193" spans="1:12" x14ac:dyDescent="0.35">
      <c r="A193" s="15"/>
      <c r="B193" s="15"/>
      <c r="C193" s="15"/>
      <c r="D193" s="15"/>
      <c r="E193" s="15"/>
      <c r="F193" s="15"/>
      <c r="G193" s="15"/>
      <c r="H193" s="46">
        <f>SUM(H190:H192)</f>
        <v>172</v>
      </c>
      <c r="I193" s="23"/>
      <c r="J193" s="23">
        <v>17.5</v>
      </c>
      <c r="K193" s="28">
        <f>H193*J193</f>
        <v>3010</v>
      </c>
      <c r="L193" s="15"/>
    </row>
    <row r="194" spans="1:12" x14ac:dyDescent="0.35">
      <c r="I194" s="4"/>
      <c r="J194" s="4"/>
    </row>
    <row r="195" spans="1:12" x14ac:dyDescent="0.35">
      <c r="A195" s="15"/>
      <c r="B195" s="15"/>
      <c r="C195" s="15" t="s">
        <v>38</v>
      </c>
      <c r="D195" s="15"/>
      <c r="E195" s="15"/>
      <c r="F195" s="15"/>
      <c r="G195" s="15" t="s">
        <v>129</v>
      </c>
      <c r="H195" s="46">
        <v>4</v>
      </c>
      <c r="I195" s="23"/>
      <c r="J195" s="23">
        <v>17.5</v>
      </c>
      <c r="K195" s="28">
        <f>H195*J195</f>
        <v>70</v>
      </c>
      <c r="L195" s="15"/>
    </row>
    <row r="196" spans="1:12" x14ac:dyDescent="0.35">
      <c r="I196" s="4"/>
      <c r="J196" s="4"/>
    </row>
    <row r="197" spans="1:12" x14ac:dyDescent="0.35">
      <c r="A197" s="15"/>
      <c r="B197" s="15"/>
      <c r="C197" s="15" t="s">
        <v>38</v>
      </c>
      <c r="D197" s="15"/>
      <c r="E197" s="15"/>
      <c r="F197" s="15"/>
      <c r="G197" s="15" t="s">
        <v>130</v>
      </c>
      <c r="H197" s="46">
        <v>4</v>
      </c>
      <c r="I197" s="23"/>
      <c r="J197" s="23">
        <v>17.5</v>
      </c>
      <c r="K197" s="28">
        <f>J197*H197</f>
        <v>70</v>
      </c>
      <c r="L197" s="15"/>
    </row>
    <row r="198" spans="1:12" x14ac:dyDescent="0.35">
      <c r="I198" s="4"/>
      <c r="J198" s="4"/>
    </row>
    <row r="199" spans="1:12" x14ac:dyDescent="0.35">
      <c r="A199" s="15"/>
      <c r="B199" s="15"/>
      <c r="C199" s="15" t="s">
        <v>132</v>
      </c>
      <c r="D199" s="15"/>
      <c r="E199" s="15"/>
      <c r="F199" s="15"/>
      <c r="G199" s="15" t="s">
        <v>131</v>
      </c>
      <c r="H199" s="46">
        <v>3</v>
      </c>
      <c r="I199" s="23"/>
      <c r="J199" s="23">
        <v>17.5</v>
      </c>
      <c r="K199" s="28">
        <f>H199*J199</f>
        <v>52.5</v>
      </c>
      <c r="L199" s="15"/>
    </row>
    <row r="200" spans="1:12" x14ac:dyDescent="0.35">
      <c r="I200" s="4"/>
      <c r="J200" s="4"/>
    </row>
    <row r="201" spans="1:12" x14ac:dyDescent="0.35">
      <c r="A201" s="15"/>
      <c r="B201" s="15"/>
      <c r="C201" s="15" t="s">
        <v>134</v>
      </c>
      <c r="D201" s="15"/>
      <c r="E201" s="15"/>
      <c r="F201" s="15"/>
      <c r="G201" s="15" t="s">
        <v>133</v>
      </c>
      <c r="H201" s="46">
        <v>15</v>
      </c>
      <c r="I201" s="23"/>
      <c r="J201" s="23">
        <v>17.5</v>
      </c>
      <c r="K201" s="28">
        <f>+H201*J201</f>
        <v>262.5</v>
      </c>
      <c r="L201" s="15"/>
    </row>
    <row r="202" spans="1:12" x14ac:dyDescent="0.35">
      <c r="C202" s="43"/>
      <c r="D202" s="43"/>
      <c r="E202" s="43"/>
      <c r="F202" s="43"/>
      <c r="G202" s="43"/>
      <c r="H202" s="43"/>
      <c r="I202" s="44"/>
      <c r="J202" s="44"/>
      <c r="K202" s="45"/>
    </row>
    <row r="203" spans="1:12" x14ac:dyDescent="0.35">
      <c r="A203" s="16"/>
      <c r="B203" s="16"/>
      <c r="C203" s="16" t="s">
        <v>136</v>
      </c>
      <c r="D203" s="16"/>
      <c r="E203" s="16"/>
      <c r="F203" s="16"/>
      <c r="G203" s="16" t="s">
        <v>135</v>
      </c>
      <c r="H203" s="53">
        <v>6</v>
      </c>
      <c r="I203" s="47"/>
      <c r="J203" s="47">
        <v>17.5</v>
      </c>
      <c r="K203" s="48">
        <f>J203*H203</f>
        <v>105</v>
      </c>
      <c r="L203" s="16"/>
    </row>
    <row r="204" spans="1:12" x14ac:dyDescent="0.35">
      <c r="A204" s="54"/>
      <c r="B204" s="54"/>
      <c r="C204" s="54"/>
      <c r="D204" s="54"/>
      <c r="E204" s="54"/>
      <c r="F204" s="54"/>
      <c r="G204" s="54"/>
      <c r="H204" s="55"/>
      <c r="I204" s="55"/>
      <c r="J204" s="55"/>
      <c r="K204" s="56"/>
      <c r="L204" s="54"/>
    </row>
    <row r="205" spans="1:12" x14ac:dyDescent="0.35">
      <c r="A205" s="16"/>
      <c r="B205" s="16"/>
      <c r="C205" s="16" t="s">
        <v>142</v>
      </c>
      <c r="D205" s="16"/>
      <c r="E205" s="16"/>
      <c r="F205" s="16"/>
      <c r="G205" s="16" t="s">
        <v>120</v>
      </c>
      <c r="H205" s="53">
        <v>4</v>
      </c>
      <c r="I205" s="47"/>
      <c r="J205" s="47">
        <v>17.5</v>
      </c>
      <c r="K205" s="48">
        <f>H205*J205</f>
        <v>70</v>
      </c>
      <c r="L205" s="16"/>
    </row>
    <row r="206" spans="1:12" x14ac:dyDescent="0.35">
      <c r="I206" s="4"/>
      <c r="J206" s="4"/>
    </row>
    <row r="207" spans="1:12" x14ac:dyDescent="0.35">
      <c r="A207" s="15"/>
      <c r="B207" s="15"/>
      <c r="C207" s="15" t="s">
        <v>144</v>
      </c>
      <c r="D207" s="15"/>
      <c r="E207" s="15"/>
      <c r="F207" s="15"/>
      <c r="G207" s="15" t="s">
        <v>143</v>
      </c>
      <c r="H207" s="46">
        <v>4</v>
      </c>
      <c r="I207" s="23"/>
      <c r="J207" s="23">
        <v>17.5</v>
      </c>
      <c r="K207" s="28">
        <v>70</v>
      </c>
      <c r="L207" s="15"/>
    </row>
    <row r="208" spans="1:12" x14ac:dyDescent="0.35">
      <c r="I208" s="4"/>
      <c r="J208" s="4"/>
    </row>
    <row r="209" spans="6:11" ht="15.5" x14ac:dyDescent="0.35">
      <c r="F209" s="49" t="s">
        <v>141</v>
      </c>
      <c r="G209" s="49"/>
      <c r="H209" s="49">
        <f>H203+H201+H199+H197+H195+H193+H188+H186+H182+H180+H178+H176+H174+H169+H165+H163+H159+H156+H205+H207</f>
        <v>295</v>
      </c>
      <c r="I209" s="50"/>
      <c r="J209" s="50">
        <v>17.5</v>
      </c>
      <c r="K209" s="51">
        <f>H209*J209</f>
        <v>5162.5</v>
      </c>
    </row>
    <row r="210" spans="6:11" x14ac:dyDescent="0.35">
      <c r="I210" s="4"/>
      <c r="J210" s="4"/>
    </row>
    <row r="211" spans="6:11" x14ac:dyDescent="0.35">
      <c r="I211" s="4"/>
      <c r="J211" s="4"/>
    </row>
    <row r="212" spans="6:11" x14ac:dyDescent="0.35">
      <c r="I212" s="4"/>
      <c r="J212" s="4"/>
    </row>
    <row r="213" spans="6:11" x14ac:dyDescent="0.35">
      <c r="I213" s="4"/>
      <c r="J213" s="4"/>
    </row>
    <row r="214" spans="6:11" x14ac:dyDescent="0.35">
      <c r="I214" s="4"/>
      <c r="J214" s="4"/>
    </row>
    <row r="215" spans="6:11" ht="15" thickBot="1" x14ac:dyDescent="0.4">
      <c r="I215" s="4"/>
      <c r="J215" s="4"/>
    </row>
    <row r="216" spans="6:11" ht="15" thickBot="1" x14ac:dyDescent="0.4">
      <c r="H216" s="52"/>
      <c r="I216" s="4"/>
      <c r="J216" s="4"/>
    </row>
    <row r="217" spans="6:11" x14ac:dyDescent="0.35">
      <c r="I217" s="4"/>
      <c r="J217" s="4"/>
    </row>
    <row r="218" spans="6:11" x14ac:dyDescent="0.35">
      <c r="I218" s="4"/>
      <c r="J218" s="4"/>
    </row>
    <row r="219" spans="6:11" x14ac:dyDescent="0.35">
      <c r="I219" s="4"/>
      <c r="J219" s="4"/>
    </row>
    <row r="220" spans="6:11" x14ac:dyDescent="0.35">
      <c r="I220" s="4"/>
      <c r="J220" s="4"/>
    </row>
    <row r="221" spans="6:11" x14ac:dyDescent="0.35">
      <c r="I221" s="4"/>
      <c r="J221" s="4"/>
    </row>
    <row r="222" spans="6:11" x14ac:dyDescent="0.35">
      <c r="I222" s="4"/>
      <c r="J222" s="4"/>
    </row>
    <row r="223" spans="6:11" x14ac:dyDescent="0.35">
      <c r="I223" s="4"/>
      <c r="J223" s="4"/>
    </row>
    <row r="224" spans="6:11" x14ac:dyDescent="0.35">
      <c r="I224" s="4"/>
      <c r="J224" s="4"/>
    </row>
    <row r="225" spans="9:10" x14ac:dyDescent="0.35">
      <c r="I225" s="4"/>
      <c r="J225" s="4"/>
    </row>
    <row r="226" spans="9:10" x14ac:dyDescent="0.35">
      <c r="I226" s="4"/>
      <c r="J226" s="4"/>
    </row>
    <row r="227" spans="9:10" x14ac:dyDescent="0.35">
      <c r="I227" s="4"/>
      <c r="J227" s="4"/>
    </row>
    <row r="228" spans="9:10" x14ac:dyDescent="0.35">
      <c r="I228" s="4"/>
      <c r="J228" s="4"/>
    </row>
    <row r="229" spans="9:10" x14ac:dyDescent="0.35">
      <c r="I229" s="4"/>
      <c r="J229" s="4"/>
    </row>
    <row r="230" spans="9:10" x14ac:dyDescent="0.35">
      <c r="I230" s="4"/>
      <c r="J230" s="4"/>
    </row>
    <row r="231" spans="9:10" x14ac:dyDescent="0.35">
      <c r="I231" s="4"/>
      <c r="J231" s="4"/>
    </row>
    <row r="232" spans="9:10" x14ac:dyDescent="0.35">
      <c r="I232" s="4"/>
      <c r="J232" s="4"/>
    </row>
    <row r="233" spans="9:10" x14ac:dyDescent="0.35">
      <c r="I233" s="4"/>
      <c r="J233" s="4"/>
    </row>
    <row r="234" spans="9:10" x14ac:dyDescent="0.35">
      <c r="I234" s="4"/>
      <c r="J234" s="4"/>
    </row>
    <row r="235" spans="9:10" x14ac:dyDescent="0.35">
      <c r="I235" s="4"/>
      <c r="J235" s="4"/>
    </row>
    <row r="236" spans="9:10" x14ac:dyDescent="0.35">
      <c r="I236" s="4"/>
      <c r="J236" s="4"/>
    </row>
    <row r="237" spans="9:10" x14ac:dyDescent="0.35">
      <c r="I237" s="4"/>
      <c r="J237" s="4"/>
    </row>
    <row r="238" spans="9:10" x14ac:dyDescent="0.35">
      <c r="I238" s="4"/>
      <c r="J238" s="4"/>
    </row>
    <row r="239" spans="9:10" x14ac:dyDescent="0.35">
      <c r="I239" s="4"/>
      <c r="J239" s="4"/>
    </row>
    <row r="240" spans="9:10" x14ac:dyDescent="0.35">
      <c r="I240" s="4"/>
      <c r="J240" s="4"/>
    </row>
    <row r="241" spans="9:10" x14ac:dyDescent="0.35">
      <c r="I241" s="4"/>
      <c r="J241" s="4"/>
    </row>
    <row r="242" spans="9:10" x14ac:dyDescent="0.35">
      <c r="I242" s="4"/>
      <c r="J242" s="4"/>
    </row>
    <row r="243" spans="9:10" x14ac:dyDescent="0.35">
      <c r="I243" s="4"/>
      <c r="J243" s="4"/>
    </row>
    <row r="244" spans="9:10" x14ac:dyDescent="0.35">
      <c r="I244" s="4"/>
      <c r="J244" s="4"/>
    </row>
    <row r="245" spans="9:10" x14ac:dyDescent="0.35">
      <c r="I245" s="4"/>
      <c r="J245" s="4"/>
    </row>
    <row r="246" spans="9:10" x14ac:dyDescent="0.35">
      <c r="I246" s="4"/>
      <c r="J246" s="4"/>
    </row>
    <row r="247" spans="9:10" x14ac:dyDescent="0.35">
      <c r="I247" s="4"/>
      <c r="J247" s="4"/>
    </row>
    <row r="248" spans="9:10" x14ac:dyDescent="0.35">
      <c r="I248" s="4"/>
      <c r="J248" s="4"/>
    </row>
    <row r="249" spans="9:10" x14ac:dyDescent="0.35">
      <c r="I249" s="4"/>
      <c r="J249" s="4"/>
    </row>
    <row r="250" spans="9:10" x14ac:dyDescent="0.35">
      <c r="I250" s="4"/>
      <c r="J250" s="4"/>
    </row>
    <row r="251" spans="9:10" x14ac:dyDescent="0.35">
      <c r="I251" s="4"/>
      <c r="J251" s="4"/>
    </row>
    <row r="252" spans="9:10" x14ac:dyDescent="0.35">
      <c r="I252" s="4"/>
      <c r="J252" s="4"/>
    </row>
    <row r="253" spans="9:10" x14ac:dyDescent="0.35">
      <c r="I253" s="4"/>
      <c r="J253" s="4"/>
    </row>
    <row r="254" spans="9:10" x14ac:dyDescent="0.35">
      <c r="I254" s="4"/>
      <c r="J254" s="4"/>
    </row>
    <row r="255" spans="9:10" x14ac:dyDescent="0.35">
      <c r="I255" s="4"/>
      <c r="J255" s="4"/>
    </row>
    <row r="256" spans="9:10" x14ac:dyDescent="0.35">
      <c r="I256" s="4"/>
      <c r="J256" s="4"/>
    </row>
    <row r="257" spans="9:10" x14ac:dyDescent="0.35">
      <c r="I257" s="4"/>
      <c r="J257" s="4"/>
    </row>
    <row r="258" spans="9:10" x14ac:dyDescent="0.35">
      <c r="I258" s="4"/>
      <c r="J258" s="4"/>
    </row>
    <row r="259" spans="9:10" x14ac:dyDescent="0.35">
      <c r="I259" s="4"/>
      <c r="J259" s="4"/>
    </row>
    <row r="260" spans="9:10" x14ac:dyDescent="0.35">
      <c r="I260" s="4"/>
      <c r="J260" s="4"/>
    </row>
    <row r="261" spans="9:10" x14ac:dyDescent="0.35">
      <c r="I261" s="4"/>
      <c r="J261" s="4"/>
    </row>
    <row r="262" spans="9:10" x14ac:dyDescent="0.35">
      <c r="I262" s="4"/>
      <c r="J262" s="4"/>
    </row>
    <row r="263" spans="9:10" x14ac:dyDescent="0.35">
      <c r="I263" s="4"/>
      <c r="J263" s="4"/>
    </row>
    <row r="264" spans="9:10" x14ac:dyDescent="0.35">
      <c r="I264" s="4"/>
      <c r="J264" s="4"/>
    </row>
    <row r="265" spans="9:10" x14ac:dyDescent="0.35">
      <c r="I265" s="4"/>
      <c r="J265" s="4"/>
    </row>
    <row r="266" spans="9:10" x14ac:dyDescent="0.35">
      <c r="I266" s="4"/>
      <c r="J266" s="4"/>
    </row>
    <row r="267" spans="9:10" x14ac:dyDescent="0.35">
      <c r="I267" s="4"/>
      <c r="J267" s="4"/>
    </row>
    <row r="268" spans="9:10" x14ac:dyDescent="0.35">
      <c r="I268" s="4"/>
      <c r="J268" s="4"/>
    </row>
    <row r="269" spans="9:10" x14ac:dyDescent="0.35">
      <c r="I269" s="4"/>
      <c r="J269" s="4"/>
    </row>
    <row r="270" spans="9:10" x14ac:dyDescent="0.35">
      <c r="I270" s="4"/>
      <c r="J270" s="4"/>
    </row>
    <row r="271" spans="9:10" x14ac:dyDescent="0.35">
      <c r="I271" s="4"/>
      <c r="J271" s="4"/>
    </row>
    <row r="272" spans="9:10" x14ac:dyDescent="0.35">
      <c r="I272" s="4"/>
      <c r="J272" s="4"/>
    </row>
    <row r="273" spans="9:10" x14ac:dyDescent="0.35">
      <c r="I273" s="4"/>
      <c r="J273" s="4"/>
    </row>
    <row r="274" spans="9:10" x14ac:dyDescent="0.35">
      <c r="I274" s="4"/>
      <c r="J274" s="4"/>
    </row>
    <row r="275" spans="9:10" x14ac:dyDescent="0.35">
      <c r="I275" s="4"/>
      <c r="J275" s="4"/>
    </row>
    <row r="276" spans="9:10" x14ac:dyDescent="0.35">
      <c r="I276" s="4"/>
      <c r="J276" s="4"/>
    </row>
    <row r="277" spans="9:10" x14ac:dyDescent="0.35">
      <c r="I277" s="4"/>
      <c r="J277" s="4"/>
    </row>
    <row r="278" spans="9:10" x14ac:dyDescent="0.35">
      <c r="I278" s="4"/>
      <c r="J278" s="4"/>
    </row>
    <row r="279" spans="9:10" x14ac:dyDescent="0.35">
      <c r="I279" s="4"/>
      <c r="J279" s="4"/>
    </row>
    <row r="280" spans="9:10" x14ac:dyDescent="0.35">
      <c r="I280" s="4"/>
      <c r="J280" s="4"/>
    </row>
    <row r="281" spans="9:10" x14ac:dyDescent="0.35">
      <c r="I281" s="4"/>
      <c r="J281" s="4"/>
    </row>
    <row r="282" spans="9:10" x14ac:dyDescent="0.35">
      <c r="I282" s="4"/>
      <c r="J282" s="4"/>
    </row>
    <row r="283" spans="9:10" x14ac:dyDescent="0.35">
      <c r="I283" s="4"/>
      <c r="J283" s="4"/>
    </row>
    <row r="284" spans="9:10" x14ac:dyDescent="0.35">
      <c r="I284" s="4"/>
      <c r="J284" s="4"/>
    </row>
    <row r="285" spans="9:10" x14ac:dyDescent="0.35">
      <c r="I285" s="4"/>
      <c r="J285" s="4"/>
    </row>
    <row r="286" spans="9:10" x14ac:dyDescent="0.35">
      <c r="I286" s="4"/>
      <c r="J286" s="4"/>
    </row>
    <row r="287" spans="9:10" x14ac:dyDescent="0.35">
      <c r="I287" s="4"/>
      <c r="J287" s="4"/>
    </row>
    <row r="288" spans="9:10" x14ac:dyDescent="0.35">
      <c r="I288" s="4"/>
      <c r="J288" s="4"/>
    </row>
    <row r="289" spans="9:10" x14ac:dyDescent="0.35">
      <c r="I289" s="4"/>
      <c r="J289" s="4"/>
    </row>
    <row r="290" spans="9:10" x14ac:dyDescent="0.35">
      <c r="I290" s="4"/>
      <c r="J290" s="4"/>
    </row>
    <row r="291" spans="9:10" x14ac:dyDescent="0.35">
      <c r="I291" s="4"/>
      <c r="J291" s="4"/>
    </row>
    <row r="292" spans="9:10" x14ac:dyDescent="0.35">
      <c r="I292" s="4"/>
      <c r="J292" s="4"/>
    </row>
    <row r="293" spans="9:10" x14ac:dyDescent="0.35">
      <c r="I293" s="4"/>
      <c r="J293" s="4"/>
    </row>
    <row r="294" spans="9:10" x14ac:dyDescent="0.35">
      <c r="I294" s="4"/>
      <c r="J294" s="4"/>
    </row>
    <row r="295" spans="9:10" x14ac:dyDescent="0.35">
      <c r="I295" s="4"/>
      <c r="J295" s="4"/>
    </row>
    <row r="296" spans="9:10" x14ac:dyDescent="0.35">
      <c r="I296" s="4"/>
      <c r="J296" s="4"/>
    </row>
    <row r="297" spans="9:10" x14ac:dyDescent="0.35">
      <c r="I297" s="4"/>
      <c r="J297" s="4"/>
    </row>
    <row r="298" spans="9:10" x14ac:dyDescent="0.35">
      <c r="I298" s="4"/>
      <c r="J298" s="4"/>
    </row>
    <row r="299" spans="9:10" x14ac:dyDescent="0.35">
      <c r="I299" s="4"/>
      <c r="J299" s="4"/>
    </row>
    <row r="300" spans="9:10" x14ac:dyDescent="0.35">
      <c r="I300" s="4"/>
      <c r="J300" s="4"/>
    </row>
    <row r="301" spans="9:10" x14ac:dyDescent="0.35">
      <c r="I301" s="4"/>
      <c r="J301" s="4"/>
    </row>
    <row r="302" spans="9:10" x14ac:dyDescent="0.35">
      <c r="I302" s="4"/>
      <c r="J302" s="4"/>
    </row>
    <row r="303" spans="9:10" x14ac:dyDescent="0.35">
      <c r="I303" s="4"/>
      <c r="J303" s="4"/>
    </row>
    <row r="304" spans="9:10" x14ac:dyDescent="0.35">
      <c r="I304" s="4"/>
      <c r="J304" s="4"/>
    </row>
    <row r="305" spans="9:10" x14ac:dyDescent="0.35">
      <c r="I305" s="4"/>
      <c r="J305" s="4"/>
    </row>
    <row r="306" spans="9:10" x14ac:dyDescent="0.35">
      <c r="I306" s="4"/>
      <c r="J306" s="4"/>
    </row>
    <row r="307" spans="9:10" x14ac:dyDescent="0.35">
      <c r="I307" s="4"/>
      <c r="J307" s="4"/>
    </row>
    <row r="308" spans="9:10" x14ac:dyDescent="0.35">
      <c r="I308" s="4"/>
      <c r="J308" s="4"/>
    </row>
    <row r="309" spans="9:10" x14ac:dyDescent="0.35">
      <c r="I309" s="4"/>
      <c r="J309" s="4"/>
    </row>
    <row r="310" spans="9:10" x14ac:dyDescent="0.35">
      <c r="I310" s="4"/>
      <c r="J310" s="4"/>
    </row>
    <row r="311" spans="9:10" x14ac:dyDescent="0.35">
      <c r="I311" s="4"/>
      <c r="J311" s="4"/>
    </row>
    <row r="312" spans="9:10" x14ac:dyDescent="0.35">
      <c r="I312" s="4"/>
      <c r="J312" s="4"/>
    </row>
    <row r="313" spans="9:10" x14ac:dyDescent="0.35">
      <c r="I313" s="4"/>
      <c r="J313" s="4"/>
    </row>
    <row r="314" spans="9:10" x14ac:dyDescent="0.35">
      <c r="I314" s="4"/>
      <c r="J314" s="4"/>
    </row>
    <row r="315" spans="9:10" x14ac:dyDescent="0.35">
      <c r="I315" s="4"/>
      <c r="J315" s="4"/>
    </row>
    <row r="316" spans="9:10" x14ac:dyDescent="0.35">
      <c r="I316" s="4"/>
      <c r="J316" s="4"/>
    </row>
    <row r="317" spans="9:10" x14ac:dyDescent="0.35">
      <c r="I317" s="4"/>
      <c r="J317" s="4"/>
    </row>
    <row r="318" spans="9:10" x14ac:dyDescent="0.35">
      <c r="I318" s="4"/>
      <c r="J318" s="4"/>
    </row>
    <row r="319" spans="9:10" x14ac:dyDescent="0.35">
      <c r="I319" s="4"/>
      <c r="J319" s="4"/>
    </row>
    <row r="320" spans="9:10" x14ac:dyDescent="0.35">
      <c r="I320" s="4"/>
      <c r="J320" s="4"/>
    </row>
    <row r="321" spans="9:10" x14ac:dyDescent="0.35">
      <c r="I321" s="4"/>
      <c r="J321" s="4"/>
    </row>
    <row r="322" spans="9:10" x14ac:dyDescent="0.35">
      <c r="I322" s="4"/>
      <c r="J322" s="4"/>
    </row>
    <row r="323" spans="9:10" x14ac:dyDescent="0.35">
      <c r="I323" s="4"/>
      <c r="J323" s="4"/>
    </row>
    <row r="324" spans="9:10" x14ac:dyDescent="0.35">
      <c r="I324" s="4"/>
      <c r="J324" s="4"/>
    </row>
    <row r="325" spans="9:10" x14ac:dyDescent="0.35">
      <c r="I325" s="4"/>
      <c r="J325" s="4"/>
    </row>
    <row r="326" spans="9:10" x14ac:dyDescent="0.35">
      <c r="I326" s="4"/>
      <c r="J326" s="4"/>
    </row>
    <row r="327" spans="9:10" x14ac:dyDescent="0.35">
      <c r="I327" s="4"/>
      <c r="J327" s="4"/>
    </row>
    <row r="328" spans="9:10" x14ac:dyDescent="0.35">
      <c r="I328" s="4"/>
      <c r="J328" s="4"/>
    </row>
    <row r="329" spans="9:10" x14ac:dyDescent="0.35">
      <c r="I329" s="4"/>
      <c r="J329" s="4"/>
    </row>
    <row r="330" spans="9:10" x14ac:dyDescent="0.35">
      <c r="I330" s="4"/>
      <c r="J330" s="4"/>
    </row>
    <row r="331" spans="9:10" x14ac:dyDescent="0.35">
      <c r="I331" s="4"/>
      <c r="J331" s="4"/>
    </row>
    <row r="332" spans="9:10" x14ac:dyDescent="0.35">
      <c r="I332" s="4"/>
      <c r="J332" s="4"/>
    </row>
    <row r="333" spans="9:10" x14ac:dyDescent="0.35">
      <c r="I333" s="4"/>
      <c r="J333" s="4"/>
    </row>
    <row r="334" spans="9:10" x14ac:dyDescent="0.35">
      <c r="I334" s="4"/>
      <c r="J334" s="4"/>
    </row>
    <row r="335" spans="9:10" x14ac:dyDescent="0.35">
      <c r="I335" s="4"/>
      <c r="J335" s="4"/>
    </row>
    <row r="336" spans="9:10" x14ac:dyDescent="0.35">
      <c r="I336" s="4"/>
      <c r="J336" s="4"/>
    </row>
    <row r="337" spans="9:10" x14ac:dyDescent="0.35">
      <c r="I337" s="4"/>
      <c r="J337" s="4"/>
    </row>
    <row r="338" spans="9:10" x14ac:dyDescent="0.35">
      <c r="I338" s="4"/>
      <c r="J338" s="4"/>
    </row>
    <row r="339" spans="9:10" x14ac:dyDescent="0.35">
      <c r="I339" s="4"/>
      <c r="J339" s="4"/>
    </row>
    <row r="340" spans="9:10" x14ac:dyDescent="0.35">
      <c r="I340" s="4"/>
      <c r="J340" s="4"/>
    </row>
    <row r="341" spans="9:10" x14ac:dyDescent="0.35">
      <c r="I341" s="4"/>
      <c r="J341" s="4"/>
    </row>
    <row r="342" spans="9:10" x14ac:dyDescent="0.35">
      <c r="I342" s="4"/>
      <c r="J342" s="4"/>
    </row>
    <row r="343" spans="9:10" x14ac:dyDescent="0.35">
      <c r="I343" s="4"/>
      <c r="J343" s="4"/>
    </row>
    <row r="344" spans="9:10" x14ac:dyDescent="0.35">
      <c r="I344" s="4"/>
      <c r="J34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J6" sqref="J6"/>
    </sheetView>
  </sheetViews>
  <sheetFormatPr defaultRowHeight="14.5" x14ac:dyDescent="0.35"/>
  <sheetData>
    <row r="1" spans="1:9" x14ac:dyDescent="0.35">
      <c r="B1" t="s">
        <v>273</v>
      </c>
    </row>
    <row r="2" spans="1:9" x14ac:dyDescent="0.35">
      <c r="B2" s="19" t="s">
        <v>12</v>
      </c>
      <c r="C2" s="5"/>
      <c r="D2" s="5"/>
      <c r="E2" s="5"/>
      <c r="F2" s="5"/>
      <c r="G2" s="5" t="s">
        <v>7</v>
      </c>
      <c r="H2" s="5"/>
      <c r="I2" s="20">
        <v>1103.48</v>
      </c>
    </row>
    <row r="3" spans="1:9" ht="15" thickBot="1" x14ac:dyDescent="0.4"/>
    <row r="4" spans="1:9" x14ac:dyDescent="0.35">
      <c r="B4" s="6" t="s">
        <v>11</v>
      </c>
      <c r="C4" s="18"/>
      <c r="D4" s="18"/>
      <c r="E4" s="18"/>
      <c r="F4" s="18"/>
      <c r="G4" s="7"/>
    </row>
    <row r="5" spans="1:9" x14ac:dyDescent="0.35">
      <c r="B5" s="8"/>
      <c r="C5" s="2"/>
      <c r="D5" s="2"/>
      <c r="E5" s="2"/>
      <c r="F5" s="2"/>
      <c r="G5" s="9"/>
    </row>
    <row r="6" spans="1:9" x14ac:dyDescent="0.35">
      <c r="B6" s="8" t="s">
        <v>9</v>
      </c>
      <c r="C6" s="2">
        <v>15</v>
      </c>
      <c r="D6" s="2">
        <v>17.5</v>
      </c>
      <c r="E6" s="2"/>
      <c r="F6" s="2">
        <f>C6*D6</f>
        <v>262.5</v>
      </c>
      <c r="G6" s="9"/>
    </row>
    <row r="7" spans="1:9" x14ac:dyDescent="0.35">
      <c r="B7" s="8"/>
      <c r="C7" s="2"/>
      <c r="D7" s="2"/>
      <c r="E7" s="2"/>
      <c r="F7" s="2"/>
      <c r="G7" s="9"/>
    </row>
    <row r="8" spans="1:9" ht="15" thickBot="1" x14ac:dyDescent="0.4">
      <c r="B8" s="10"/>
      <c r="C8" s="12"/>
      <c r="D8" s="12"/>
      <c r="E8" s="12"/>
      <c r="F8" s="12"/>
      <c r="G8" s="11"/>
    </row>
    <row r="9" spans="1:9" x14ac:dyDescent="0.35">
      <c r="A9" s="2"/>
      <c r="B9" s="2"/>
      <c r="C9" s="2"/>
      <c r="D9" s="2"/>
      <c r="E9" s="2"/>
      <c r="F9" s="2"/>
      <c r="G9" s="2"/>
    </row>
    <row r="10" spans="1:9" ht="15" thickBot="1" x14ac:dyDescent="0.4">
      <c r="A10" s="2"/>
      <c r="B10" s="2"/>
      <c r="C10" s="2"/>
      <c r="D10" s="2"/>
      <c r="E10" s="2"/>
      <c r="F10" s="2"/>
      <c r="G10" s="2"/>
    </row>
    <row r="11" spans="1:9" x14ac:dyDescent="0.35">
      <c r="A11" s="2"/>
      <c r="B11" s="6" t="s">
        <v>8</v>
      </c>
      <c r="C11" s="18"/>
      <c r="D11" s="18"/>
      <c r="E11" s="18"/>
      <c r="F11" s="18"/>
      <c r="G11" s="7"/>
    </row>
    <row r="12" spans="1:9" x14ac:dyDescent="0.35">
      <c r="A12" s="2"/>
      <c r="B12" s="8"/>
      <c r="C12" s="2"/>
      <c r="D12" s="2"/>
      <c r="E12" s="2"/>
      <c r="F12" s="2"/>
      <c r="G12" s="9"/>
    </row>
    <row r="13" spans="1:9" x14ac:dyDescent="0.35">
      <c r="A13" s="2"/>
      <c r="B13" s="8" t="s">
        <v>10</v>
      </c>
      <c r="C13" s="2">
        <v>3</v>
      </c>
      <c r="D13" s="2">
        <v>17.5</v>
      </c>
      <c r="E13" s="2"/>
      <c r="F13" s="2">
        <f>C13*D13</f>
        <v>52.5</v>
      </c>
      <c r="G13" s="9"/>
    </row>
    <row r="14" spans="1:9" ht="15" thickBot="1" x14ac:dyDescent="0.4">
      <c r="A14" s="2"/>
      <c r="B14" s="10"/>
      <c r="C14" s="12"/>
      <c r="D14" s="12"/>
      <c r="E14" s="12"/>
      <c r="F14" s="12"/>
      <c r="G14" s="11"/>
    </row>
    <row r="15" spans="1:9" ht="15" thickBot="1" x14ac:dyDescent="0.4"/>
    <row r="16" spans="1:9" x14ac:dyDescent="0.35">
      <c r="B16" s="6" t="s">
        <v>18</v>
      </c>
      <c r="C16" s="18"/>
      <c r="D16" s="18"/>
      <c r="E16" s="18"/>
      <c r="F16" s="18"/>
      <c r="G16" s="7"/>
    </row>
    <row r="17" spans="2:7" x14ac:dyDescent="0.35">
      <c r="B17" s="8"/>
      <c r="C17" s="2"/>
      <c r="D17" s="2"/>
      <c r="E17" s="2"/>
      <c r="F17" s="2"/>
      <c r="G17" s="9"/>
    </row>
    <row r="18" spans="2:7" x14ac:dyDescent="0.35">
      <c r="B18" s="8" t="s">
        <v>10</v>
      </c>
      <c r="C18" s="2">
        <v>10</v>
      </c>
      <c r="D18" s="2">
        <v>17.5</v>
      </c>
      <c r="E18" s="2"/>
      <c r="F18" s="2">
        <f>C18*D18</f>
        <v>175</v>
      </c>
      <c r="G18" s="9"/>
    </row>
    <row r="19" spans="2:7" x14ac:dyDescent="0.35">
      <c r="B19" s="8" t="s">
        <v>14</v>
      </c>
      <c r="C19" s="2">
        <v>10</v>
      </c>
      <c r="D19" s="2">
        <v>17.5</v>
      </c>
      <c r="E19" s="2"/>
      <c r="F19" s="2">
        <f>C19*D19</f>
        <v>175</v>
      </c>
      <c r="G19" s="9"/>
    </row>
    <row r="20" spans="2:7" ht="15" thickBot="1" x14ac:dyDescent="0.4">
      <c r="B20" s="10"/>
      <c r="C20" s="12"/>
      <c r="D20" s="12"/>
      <c r="E20" s="12"/>
      <c r="F20" s="12"/>
      <c r="G20" s="11"/>
    </row>
    <row r="21" spans="2:7" ht="15" thickBot="1" x14ac:dyDescent="0.4"/>
    <row r="22" spans="2:7" x14ac:dyDescent="0.35">
      <c r="B22" s="6" t="s">
        <v>13</v>
      </c>
      <c r="C22" s="18"/>
      <c r="D22" s="18"/>
      <c r="E22" s="18"/>
      <c r="F22" s="18"/>
      <c r="G22" s="7"/>
    </row>
    <row r="23" spans="2:7" x14ac:dyDescent="0.35">
      <c r="B23" s="8"/>
      <c r="C23" s="2"/>
      <c r="D23" s="2"/>
      <c r="E23" s="2"/>
      <c r="F23" s="2"/>
      <c r="G23" s="9"/>
    </row>
    <row r="24" spans="2:7" x14ac:dyDescent="0.35">
      <c r="B24" s="8" t="s">
        <v>10</v>
      </c>
      <c r="C24" s="2">
        <v>5</v>
      </c>
      <c r="D24" s="2">
        <v>17.5</v>
      </c>
      <c r="E24" s="2"/>
      <c r="F24" s="2">
        <f>C24*D24</f>
        <v>87.5</v>
      </c>
      <c r="G24" s="9"/>
    </row>
    <row r="25" spans="2:7" x14ac:dyDescent="0.35">
      <c r="B25" s="8" t="s">
        <v>14</v>
      </c>
      <c r="C25" s="2">
        <v>5</v>
      </c>
      <c r="D25" s="2">
        <v>17.5</v>
      </c>
      <c r="E25" s="2"/>
      <c r="F25" s="2">
        <f>C25*D25</f>
        <v>87.5</v>
      </c>
      <c r="G25" s="9"/>
    </row>
    <row r="26" spans="2:7" ht="15" thickBot="1" x14ac:dyDescent="0.4">
      <c r="B26" s="10"/>
      <c r="C26" s="12"/>
      <c r="D26" s="12"/>
      <c r="E26" s="12"/>
      <c r="F26" s="12"/>
      <c r="G26" s="11"/>
    </row>
    <row r="28" spans="2:7" ht="15" thickBot="1" x14ac:dyDescent="0.4"/>
    <row r="29" spans="2:7" x14ac:dyDescent="0.35">
      <c r="B29" s="6" t="s">
        <v>15</v>
      </c>
      <c r="C29" s="18"/>
      <c r="D29" s="18"/>
      <c r="E29" s="18"/>
      <c r="F29" s="18"/>
      <c r="G29" s="7"/>
    </row>
    <row r="30" spans="2:7" x14ac:dyDescent="0.35">
      <c r="B30" s="8"/>
      <c r="C30" s="2"/>
      <c r="D30" s="2"/>
      <c r="E30" s="2"/>
      <c r="F30" s="2"/>
      <c r="G30" s="9"/>
    </row>
    <row r="31" spans="2:7" x14ac:dyDescent="0.35">
      <c r="B31" s="8" t="s">
        <v>10</v>
      </c>
      <c r="C31" s="2">
        <v>2</v>
      </c>
      <c r="D31" s="2">
        <v>17.5</v>
      </c>
      <c r="E31" s="2"/>
      <c r="F31" s="2">
        <f>C31*D31</f>
        <v>35</v>
      </c>
      <c r="G31" s="9"/>
    </row>
    <row r="32" spans="2:7" ht="15" thickBot="1" x14ac:dyDescent="0.4">
      <c r="B32" s="10"/>
      <c r="C32" s="12"/>
      <c r="D32" s="12"/>
      <c r="E32" s="12"/>
      <c r="F32" s="12"/>
      <c r="G32" s="11"/>
    </row>
    <row r="34" spans="2:9" ht="15" thickBot="1" x14ac:dyDescent="0.4"/>
    <row r="35" spans="2:9" x14ac:dyDescent="0.35">
      <c r="B35" s="6" t="s">
        <v>16</v>
      </c>
      <c r="C35" s="18"/>
      <c r="D35" s="18"/>
      <c r="E35" s="18"/>
      <c r="F35" s="18"/>
      <c r="G35" s="7"/>
    </row>
    <row r="36" spans="2:9" x14ac:dyDescent="0.35">
      <c r="B36" s="8" t="s">
        <v>17</v>
      </c>
      <c r="C36" s="2"/>
      <c r="D36" s="2"/>
      <c r="E36" s="2"/>
      <c r="F36" s="2"/>
      <c r="G36" s="9"/>
    </row>
    <row r="37" spans="2:9" x14ac:dyDescent="0.35">
      <c r="B37" s="8"/>
      <c r="C37" s="2"/>
      <c r="D37" s="2"/>
      <c r="E37" s="2"/>
      <c r="F37" s="2"/>
      <c r="G37" s="9"/>
    </row>
    <row r="38" spans="2:9" x14ac:dyDescent="0.35">
      <c r="B38" s="8" t="s">
        <v>10</v>
      </c>
      <c r="C38" s="2">
        <v>6</v>
      </c>
      <c r="D38" s="2">
        <v>17.5</v>
      </c>
      <c r="E38" s="2"/>
      <c r="F38" s="2">
        <f>C38*D38</f>
        <v>105</v>
      </c>
      <c r="G38" s="9"/>
    </row>
    <row r="39" spans="2:9" x14ac:dyDescent="0.35">
      <c r="B39" s="8" t="s">
        <v>14</v>
      </c>
      <c r="C39" s="2">
        <v>4</v>
      </c>
      <c r="D39" s="2">
        <v>17.5</v>
      </c>
      <c r="E39" s="2"/>
      <c r="F39" s="2">
        <f>C39*D39</f>
        <v>70</v>
      </c>
      <c r="G39" s="9"/>
    </row>
    <row r="40" spans="2:9" x14ac:dyDescent="0.35">
      <c r="B40" s="8"/>
      <c r="C40" s="2"/>
      <c r="D40" s="2"/>
      <c r="E40" s="2"/>
      <c r="F40" s="2"/>
      <c r="G40" s="9"/>
    </row>
    <row r="41" spans="2:9" ht="15" thickBot="1" x14ac:dyDescent="0.4">
      <c r="B41" s="10"/>
      <c r="C41" s="12"/>
      <c r="D41" s="12"/>
      <c r="E41" s="12"/>
      <c r="F41" s="12"/>
      <c r="G41" s="11"/>
    </row>
    <row r="42" spans="2:9" x14ac:dyDescent="0.35">
      <c r="B42" t="s">
        <v>19</v>
      </c>
      <c r="F42">
        <f>F39+F38+F31+F25+F24+F19+F18+F13+F6</f>
        <v>1050</v>
      </c>
    </row>
    <row r="45" spans="2:9" ht="15" thickBot="1" x14ac:dyDescent="0.4"/>
    <row r="46" spans="2:9" x14ac:dyDescent="0.35">
      <c r="B46" s="6" t="s">
        <v>20</v>
      </c>
      <c r="C46" s="18"/>
      <c r="D46" s="18"/>
      <c r="E46" s="18"/>
      <c r="F46" s="18">
        <f>F38+F31+F24+F18+F13+F6</f>
        <v>717.5</v>
      </c>
      <c r="G46" s="7"/>
      <c r="I46">
        <f>F46/17.5</f>
        <v>41</v>
      </c>
    </row>
    <row r="47" spans="2:9" x14ac:dyDescent="0.35">
      <c r="B47" s="8" t="s">
        <v>14</v>
      </c>
      <c r="C47" s="2"/>
      <c r="D47" s="2"/>
      <c r="E47" s="2"/>
      <c r="F47" s="2">
        <f>F39+F25+F19</f>
        <v>332.5</v>
      </c>
      <c r="G47" s="9"/>
      <c r="I47">
        <f>F47/17.5</f>
        <v>19</v>
      </c>
    </row>
    <row r="48" spans="2:9" ht="15" thickBot="1" x14ac:dyDescent="0.4">
      <c r="B48" s="10"/>
      <c r="C48" s="12"/>
      <c r="D48" s="12"/>
      <c r="E48" s="12"/>
      <c r="F48" s="12">
        <f>SUM(F46:F47)</f>
        <v>1050</v>
      </c>
      <c r="G4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workbookViewId="0"/>
  </sheetViews>
  <sheetFormatPr defaultRowHeight="14.5" x14ac:dyDescent="0.35"/>
  <sheetData>
    <row r="2" spans="2:17" ht="18" x14ac:dyDescent="0.5">
      <c r="B2" s="17"/>
      <c r="C2" s="357" t="s">
        <v>146</v>
      </c>
      <c r="D2" s="357"/>
      <c r="E2" s="357"/>
      <c r="F2" s="357"/>
      <c r="G2" s="357"/>
      <c r="H2" s="357"/>
      <c r="I2" s="357"/>
      <c r="J2" s="17"/>
      <c r="K2" s="100"/>
      <c r="L2" s="4"/>
      <c r="M2" s="4"/>
      <c r="N2" s="4"/>
      <c r="O2" s="4"/>
      <c r="P2" s="4"/>
      <c r="Q2" s="4"/>
    </row>
    <row r="3" spans="2:17" ht="15.5" x14ac:dyDescent="0.45">
      <c r="B3" s="17"/>
      <c r="C3" s="57"/>
      <c r="D3" s="57"/>
      <c r="E3" s="57"/>
      <c r="F3" s="58"/>
      <c r="G3" s="58"/>
      <c r="H3" s="58"/>
      <c r="I3" s="17" t="s">
        <v>147</v>
      </c>
      <c r="J3" s="59" t="s">
        <v>148</v>
      </c>
      <c r="K3" s="4"/>
      <c r="L3" s="4"/>
      <c r="M3" s="4"/>
      <c r="N3" s="4"/>
      <c r="O3" s="4"/>
      <c r="P3" s="4"/>
      <c r="Q3" s="4"/>
    </row>
    <row r="4" spans="2:17" ht="17" thickBot="1" x14ac:dyDescent="0.55000000000000004">
      <c r="B4" s="17"/>
      <c r="C4" s="60"/>
      <c r="D4" s="60"/>
      <c r="E4" s="57"/>
      <c r="F4" s="58"/>
      <c r="G4" s="58"/>
      <c r="H4" s="58"/>
      <c r="I4" s="58"/>
      <c r="J4" s="17"/>
      <c r="K4" s="4"/>
      <c r="L4" s="4"/>
      <c r="M4" s="4"/>
      <c r="N4" s="4"/>
      <c r="O4" s="4"/>
      <c r="P4" s="4"/>
      <c r="Q4" s="4"/>
    </row>
    <row r="5" spans="2:17" ht="100.5" thickBot="1" x14ac:dyDescent="0.55000000000000004">
      <c r="B5" s="61"/>
      <c r="C5" s="62"/>
      <c r="D5" s="63" t="s">
        <v>149</v>
      </c>
      <c r="E5" s="64" t="s">
        <v>150</v>
      </c>
      <c r="F5" s="65" t="s">
        <v>151</v>
      </c>
      <c r="G5" s="66" t="s">
        <v>152</v>
      </c>
      <c r="H5" s="66" t="s">
        <v>153</v>
      </c>
      <c r="I5" s="67" t="s">
        <v>154</v>
      </c>
      <c r="J5" s="68" t="s">
        <v>155</v>
      </c>
      <c r="K5" s="101"/>
      <c r="L5" s="102"/>
      <c r="M5" s="102"/>
      <c r="N5" s="102" t="s">
        <v>170</v>
      </c>
      <c r="O5" s="102"/>
      <c r="P5" s="102" t="s">
        <v>171</v>
      </c>
      <c r="Q5" s="102"/>
    </row>
    <row r="6" spans="2:17" ht="31" x14ac:dyDescent="0.45">
      <c r="B6" s="69"/>
      <c r="C6" s="358" t="s">
        <v>155</v>
      </c>
      <c r="D6" s="70" t="s">
        <v>156</v>
      </c>
      <c r="E6" s="71">
        <v>1</v>
      </c>
      <c r="F6" s="72">
        <f>P6</f>
        <v>847.53000000000009</v>
      </c>
      <c r="G6" s="72">
        <f>F6*8.5%</f>
        <v>72.040050000000008</v>
      </c>
      <c r="H6" s="72">
        <f>F6*24.2%</f>
        <v>205.10226</v>
      </c>
      <c r="I6" s="73">
        <f>G6+H6+F6</f>
        <v>1124.6723100000002</v>
      </c>
      <c r="J6" s="74" t="s">
        <v>157</v>
      </c>
      <c r="K6" s="3"/>
      <c r="L6" s="4"/>
      <c r="M6" s="4"/>
      <c r="N6" s="4">
        <v>5085.18</v>
      </c>
      <c r="O6" s="4">
        <v>6</v>
      </c>
      <c r="P6" s="4">
        <f>N6/O6</f>
        <v>847.53000000000009</v>
      </c>
      <c r="Q6" s="4"/>
    </row>
    <row r="7" spans="2:17" ht="46.5" x14ac:dyDescent="0.45">
      <c r="B7" s="69"/>
      <c r="C7" s="359"/>
      <c r="D7" s="70" t="s">
        <v>158</v>
      </c>
      <c r="E7" s="71">
        <v>0.5</v>
      </c>
      <c r="F7" s="72">
        <f>F6/2</f>
        <v>423.76500000000004</v>
      </c>
      <c r="G7" s="72">
        <f>F7*8.5%</f>
        <v>36.020025000000004</v>
      </c>
      <c r="H7" s="72">
        <f>F7*24.2%</f>
        <v>102.55113</v>
      </c>
      <c r="I7" s="73">
        <f>G7+H7+F7</f>
        <v>562.33615500000008</v>
      </c>
      <c r="J7" s="74"/>
      <c r="K7" s="3"/>
      <c r="L7" s="4"/>
      <c r="M7" s="4"/>
      <c r="N7" s="4"/>
      <c r="O7" s="4"/>
      <c r="P7" s="4"/>
      <c r="Q7" s="4"/>
    </row>
    <row r="8" spans="2:17" ht="63.5" x14ac:dyDescent="0.6">
      <c r="B8" s="75"/>
      <c r="C8" s="360"/>
      <c r="D8" s="70" t="s">
        <v>159</v>
      </c>
      <c r="E8" s="76">
        <v>1</v>
      </c>
      <c r="F8" s="72">
        <f>P6</f>
        <v>847.53000000000009</v>
      </c>
      <c r="G8" s="72">
        <f t="shared" ref="G8:G15" si="0">F8*8.5%</f>
        <v>72.040050000000008</v>
      </c>
      <c r="H8" s="72">
        <f t="shared" ref="H8:H15" si="1">F8*24.2%</f>
        <v>205.10226</v>
      </c>
      <c r="I8" s="73">
        <f t="shared" ref="I8:I15" si="2">G8+H8+F8</f>
        <v>1124.6723100000002</v>
      </c>
      <c r="J8" s="77">
        <f>F6+F7+F8</f>
        <v>2118.8250000000003</v>
      </c>
      <c r="K8" s="103"/>
      <c r="L8" s="4"/>
      <c r="M8" s="4"/>
      <c r="N8" s="4"/>
      <c r="O8" s="4">
        <v>847.53</v>
      </c>
      <c r="P8" s="4">
        <v>2.5</v>
      </c>
      <c r="Q8" s="4">
        <f>O8*P8</f>
        <v>2118.8249999999998</v>
      </c>
    </row>
    <row r="9" spans="2:17" ht="62" x14ac:dyDescent="0.45">
      <c r="B9" s="361" t="s">
        <v>160</v>
      </c>
      <c r="C9" s="364" t="s">
        <v>4</v>
      </c>
      <c r="D9" s="78" t="s">
        <v>161</v>
      </c>
      <c r="E9" s="79">
        <v>1</v>
      </c>
      <c r="F9" s="78">
        <f>P6</f>
        <v>847.53000000000009</v>
      </c>
      <c r="G9" s="78">
        <f t="shared" si="0"/>
        <v>72.040050000000008</v>
      </c>
      <c r="H9" s="78">
        <f t="shared" si="1"/>
        <v>205.10226</v>
      </c>
      <c r="I9" s="80">
        <f t="shared" si="2"/>
        <v>1124.6723100000002</v>
      </c>
      <c r="J9" s="81" t="s">
        <v>162</v>
      </c>
      <c r="K9" s="4"/>
      <c r="L9" s="4"/>
      <c r="M9" s="4"/>
      <c r="N9" s="4"/>
      <c r="O9" s="4"/>
      <c r="P9" s="4"/>
      <c r="Q9" s="4"/>
    </row>
    <row r="10" spans="2:17" ht="15.5" x14ac:dyDescent="0.45">
      <c r="B10" s="362"/>
      <c r="C10" s="365"/>
      <c r="D10" s="82"/>
      <c r="E10" s="83"/>
      <c r="F10" s="82"/>
      <c r="G10" s="82"/>
      <c r="H10" s="82"/>
      <c r="I10" s="84"/>
      <c r="J10" s="85"/>
      <c r="K10" s="4"/>
      <c r="L10" s="4"/>
      <c r="M10" s="4"/>
      <c r="N10" s="4"/>
      <c r="O10" s="4"/>
      <c r="P10" s="4"/>
      <c r="Q10" s="4"/>
    </row>
    <row r="11" spans="2:17" ht="15.5" x14ac:dyDescent="0.45">
      <c r="B11" s="362"/>
      <c r="C11" s="366"/>
      <c r="D11" s="86"/>
      <c r="E11" s="71"/>
      <c r="F11" s="87"/>
      <c r="G11" s="87"/>
      <c r="H11" s="87"/>
      <c r="I11" s="88"/>
      <c r="J11" s="85"/>
      <c r="K11" s="4"/>
      <c r="L11" s="4"/>
      <c r="M11" s="4"/>
      <c r="N11" s="104">
        <v>5085.18</v>
      </c>
      <c r="O11">
        <f>N11/6</f>
        <v>847.53000000000009</v>
      </c>
      <c r="Q11" s="4"/>
    </row>
    <row r="12" spans="2:17" ht="26" x14ac:dyDescent="0.6">
      <c r="B12" s="362"/>
      <c r="C12" s="89"/>
      <c r="D12" s="90"/>
      <c r="E12" s="71"/>
      <c r="F12" s="87"/>
      <c r="G12" s="87"/>
      <c r="H12" s="87"/>
      <c r="I12" s="90"/>
      <c r="J12" s="77">
        <f>F14+F13+F12+F11+F10+F9+F15</f>
        <v>2966.355</v>
      </c>
      <c r="K12" s="4"/>
      <c r="L12" s="4"/>
      <c r="M12" s="4"/>
      <c r="Q12" s="4"/>
    </row>
    <row r="13" spans="2:17" ht="31" x14ac:dyDescent="0.45">
      <c r="B13" s="362"/>
      <c r="C13" s="367" t="s">
        <v>163</v>
      </c>
      <c r="D13" s="72" t="s">
        <v>164</v>
      </c>
      <c r="E13" s="66">
        <v>1</v>
      </c>
      <c r="F13" s="72">
        <f>P6</f>
        <v>847.53000000000009</v>
      </c>
      <c r="G13" s="72">
        <f t="shared" si="0"/>
        <v>72.040050000000008</v>
      </c>
      <c r="H13" s="72">
        <f t="shared" si="1"/>
        <v>205.10226</v>
      </c>
      <c r="I13" s="73">
        <f t="shared" si="2"/>
        <v>1124.6723100000002</v>
      </c>
      <c r="J13" s="91"/>
      <c r="K13" s="4"/>
      <c r="L13" s="4"/>
      <c r="M13" s="4"/>
      <c r="O13" t="s">
        <v>172</v>
      </c>
      <c r="P13">
        <f>O11*2.5</f>
        <v>2118.8250000000003</v>
      </c>
      <c r="Q13" s="4"/>
    </row>
    <row r="14" spans="2:17" ht="46.5" x14ac:dyDescent="0.45">
      <c r="B14" s="363"/>
      <c r="C14" s="368"/>
      <c r="D14" s="72" t="s">
        <v>165</v>
      </c>
      <c r="E14" s="66">
        <v>1</v>
      </c>
      <c r="F14" s="72">
        <f>P6</f>
        <v>847.53000000000009</v>
      </c>
      <c r="G14" s="72">
        <f t="shared" si="0"/>
        <v>72.040050000000008</v>
      </c>
      <c r="H14" s="72">
        <f t="shared" si="1"/>
        <v>205.10226</v>
      </c>
      <c r="I14" s="73">
        <f t="shared" si="2"/>
        <v>1124.6723100000002</v>
      </c>
      <c r="J14" s="91" t="s">
        <v>166</v>
      </c>
      <c r="K14" s="4"/>
      <c r="L14" s="4"/>
      <c r="M14" s="4"/>
      <c r="O14" t="s">
        <v>173</v>
      </c>
      <c r="P14" s="105">
        <f>N11-P13</f>
        <v>2966.355</v>
      </c>
      <c r="Q14" s="4"/>
    </row>
    <row r="15" spans="2:17" ht="31" x14ac:dyDescent="0.45">
      <c r="B15" s="92"/>
      <c r="C15" s="93" t="s">
        <v>167</v>
      </c>
      <c r="D15" s="73" t="s">
        <v>168</v>
      </c>
      <c r="E15" s="65">
        <v>0.5</v>
      </c>
      <c r="F15" s="72">
        <f>P6/2</f>
        <v>423.76500000000004</v>
      </c>
      <c r="G15" s="72">
        <f t="shared" si="0"/>
        <v>36.020025000000004</v>
      </c>
      <c r="H15" s="72">
        <f t="shared" si="1"/>
        <v>102.55113</v>
      </c>
      <c r="I15" s="73">
        <f t="shared" si="2"/>
        <v>562.33615500000008</v>
      </c>
      <c r="J15" s="91"/>
      <c r="K15" s="4"/>
      <c r="L15" s="4"/>
      <c r="M15" s="4"/>
      <c r="P15">
        <f>SUM(P13:P14)</f>
        <v>5085.18</v>
      </c>
      <c r="Q15" s="4"/>
    </row>
    <row r="16" spans="2:17" ht="21.5" x14ac:dyDescent="0.6">
      <c r="B16" s="94"/>
      <c r="C16" s="95" t="s">
        <v>169</v>
      </c>
      <c r="D16" s="96"/>
      <c r="E16" s="97">
        <f>SUM(E6:E15)</f>
        <v>6</v>
      </c>
      <c r="F16" s="98">
        <f>SUM(F6:F15)</f>
        <v>5085.1800000000012</v>
      </c>
      <c r="G16" s="98">
        <f>SUM(G6:G15)</f>
        <v>432.24030000000005</v>
      </c>
      <c r="H16" s="98">
        <f>SUM(H6:H15)</f>
        <v>1230.61356</v>
      </c>
      <c r="I16" s="98">
        <f>SUM(I6:I15)</f>
        <v>6748.0338600000005</v>
      </c>
      <c r="J16" s="99">
        <f>J12+J8</f>
        <v>5085.18</v>
      </c>
      <c r="K16" s="4"/>
      <c r="L16" s="4"/>
      <c r="M16" s="4"/>
      <c r="Q16" s="4"/>
    </row>
    <row r="17" spans="2:17" ht="17" x14ac:dyDescent="0.5">
      <c r="B17" s="17"/>
      <c r="C17" s="106"/>
      <c r="D17" s="107"/>
      <c r="E17" s="108"/>
      <c r="F17" s="109"/>
      <c r="G17" s="109"/>
      <c r="H17" s="109"/>
      <c r="I17" s="109"/>
      <c r="J17" s="17"/>
      <c r="K17" s="4"/>
      <c r="L17" s="4"/>
      <c r="M17" s="4"/>
      <c r="N17" s="4"/>
      <c r="O17" s="4"/>
      <c r="P17" s="4"/>
      <c r="Q17" s="4"/>
    </row>
    <row r="18" spans="2:17" ht="17" x14ac:dyDescent="0.5">
      <c r="B18" s="17"/>
      <c r="C18" s="106"/>
      <c r="D18" s="107"/>
      <c r="E18" s="108"/>
      <c r="F18" s="109"/>
      <c r="G18" s="109"/>
      <c r="H18" s="109"/>
      <c r="I18" s="109"/>
      <c r="J18" s="17"/>
      <c r="K18" s="4"/>
      <c r="L18" s="4"/>
      <c r="M18" s="4"/>
      <c r="N18" s="4"/>
      <c r="O18" s="4"/>
      <c r="P18" s="4"/>
      <c r="Q18" s="4"/>
    </row>
    <row r="19" spans="2:17" x14ac:dyDescent="0.35">
      <c r="B19" s="17"/>
      <c r="C19" s="17"/>
      <c r="D19" s="17"/>
      <c r="E19" s="17"/>
      <c r="F19" s="17"/>
      <c r="G19" s="17"/>
      <c r="H19" s="17"/>
      <c r="I19" s="17"/>
      <c r="J19" s="17"/>
      <c r="K19" s="4"/>
      <c r="L19" s="4"/>
      <c r="M19" s="4"/>
      <c r="N19" s="4"/>
      <c r="O19" s="4"/>
      <c r="P19" s="4"/>
      <c r="Q19" s="4"/>
    </row>
    <row r="20" spans="2:17" ht="15.5" x14ac:dyDescent="0.45">
      <c r="B20" s="17"/>
      <c r="C20" s="17"/>
      <c r="D20" s="110" t="s">
        <v>21</v>
      </c>
      <c r="E20" s="369"/>
      <c r="F20" s="369"/>
      <c r="G20" s="17"/>
      <c r="H20" s="17"/>
      <c r="I20" s="17"/>
      <c r="J20" s="17"/>
      <c r="K20" s="4"/>
      <c r="L20" s="4"/>
      <c r="M20" s="4"/>
      <c r="N20" s="4"/>
      <c r="O20" s="4"/>
      <c r="P20" s="4"/>
      <c r="Q20" s="4"/>
    </row>
    <row r="21" spans="2:17" ht="46.5" x14ac:dyDescent="0.45">
      <c r="B21" s="17"/>
      <c r="C21" s="111" t="s">
        <v>174</v>
      </c>
      <c r="D21" s="112">
        <f>F16</f>
        <v>5085.1800000000012</v>
      </c>
      <c r="E21" s="356"/>
      <c r="F21" s="356"/>
      <c r="G21" s="17"/>
      <c r="H21" s="17"/>
      <c r="I21" s="17"/>
      <c r="J21" s="17"/>
      <c r="K21" s="4"/>
      <c r="L21" s="4"/>
      <c r="M21" s="4"/>
      <c r="N21" s="4"/>
      <c r="O21" s="4"/>
      <c r="P21" s="4"/>
      <c r="Q21" s="4"/>
    </row>
    <row r="22" spans="2:17" ht="62" x14ac:dyDescent="0.45">
      <c r="B22" s="17"/>
      <c r="C22" s="111" t="s">
        <v>175</v>
      </c>
      <c r="D22" s="112">
        <f>N6</f>
        <v>5085.18</v>
      </c>
      <c r="E22" s="356"/>
      <c r="F22" s="356"/>
      <c r="G22" s="17"/>
      <c r="H22" s="17"/>
      <c r="I22" s="17"/>
      <c r="J22" s="17"/>
      <c r="K22" s="4"/>
      <c r="L22" s="4"/>
      <c r="M22" s="4"/>
      <c r="N22" s="4"/>
      <c r="O22" s="4"/>
      <c r="P22" s="4"/>
      <c r="Q22" s="4"/>
    </row>
  </sheetData>
  <mergeCells count="8">
    <mergeCell ref="E22:F22"/>
    <mergeCell ref="C2:I2"/>
    <mergeCell ref="C6:C8"/>
    <mergeCell ref="B9:B14"/>
    <mergeCell ref="C9:C11"/>
    <mergeCell ref="C13:C14"/>
    <mergeCell ref="E20:F20"/>
    <mergeCell ref="E21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>
      <selection activeCell="B1" sqref="B1"/>
    </sheetView>
  </sheetViews>
  <sheetFormatPr defaultRowHeight="14.5" x14ac:dyDescent="0.35"/>
  <sheetData>
    <row r="3" spans="2:9" ht="15.5" x14ac:dyDescent="0.45">
      <c r="B3" s="372" t="s">
        <v>176</v>
      </c>
      <c r="C3" s="372"/>
      <c r="D3" s="372"/>
      <c r="E3" s="372"/>
      <c r="F3" s="372"/>
      <c r="G3" s="372"/>
      <c r="H3" s="372"/>
      <c r="I3" s="372"/>
    </row>
    <row r="4" spans="2:9" ht="15.5" x14ac:dyDescent="0.45">
      <c r="B4" s="113"/>
      <c r="C4" s="113"/>
      <c r="D4" s="113"/>
      <c r="E4" s="113"/>
      <c r="F4" s="114"/>
      <c r="G4" s="115"/>
      <c r="H4" s="115"/>
      <c r="I4" s="115">
        <v>2670.84</v>
      </c>
    </row>
    <row r="5" spans="2:9" ht="16.5" x14ac:dyDescent="0.5">
      <c r="B5" s="116" t="s">
        <v>177</v>
      </c>
      <c r="C5" s="116"/>
      <c r="D5" s="117"/>
      <c r="E5" s="117"/>
      <c r="F5" s="117"/>
      <c r="G5" s="117"/>
      <c r="H5" s="117"/>
      <c r="I5" s="117"/>
    </row>
    <row r="6" spans="2:9" ht="66" x14ac:dyDescent="0.45">
      <c r="B6" s="118"/>
      <c r="C6" s="118" t="s">
        <v>149</v>
      </c>
      <c r="D6" s="119" t="s">
        <v>178</v>
      </c>
      <c r="E6" s="120" t="s">
        <v>179</v>
      </c>
      <c r="F6" s="119" t="s">
        <v>151</v>
      </c>
      <c r="G6" s="119" t="s">
        <v>180</v>
      </c>
      <c r="H6" s="119" t="s">
        <v>181</v>
      </c>
      <c r="I6" s="119" t="s">
        <v>154</v>
      </c>
    </row>
    <row r="7" spans="2:9" ht="17" x14ac:dyDescent="0.5">
      <c r="B7" s="371" t="s">
        <v>182</v>
      </c>
      <c r="C7" s="371"/>
      <c r="D7" s="371"/>
      <c r="E7" s="371"/>
      <c r="F7" s="371"/>
      <c r="G7" s="371"/>
      <c r="H7" s="371"/>
      <c r="I7" s="371"/>
    </row>
    <row r="8" spans="2:9" ht="39.5" x14ac:dyDescent="0.45">
      <c r="B8" s="121" t="s">
        <v>183</v>
      </c>
      <c r="C8" s="122" t="s">
        <v>184</v>
      </c>
      <c r="D8" s="119">
        <v>72</v>
      </c>
      <c r="E8" s="120">
        <v>14.5</v>
      </c>
      <c r="F8" s="123">
        <f>D8*E8</f>
        <v>1044</v>
      </c>
      <c r="G8" s="119">
        <f t="shared" ref="G8:G15" si="0">F8*8.5%</f>
        <v>88.740000000000009</v>
      </c>
      <c r="H8" s="119">
        <f t="shared" ref="H8:H15" si="1">F8*24.2%</f>
        <v>252.648</v>
      </c>
      <c r="I8" s="119">
        <f t="shared" ref="I8:I15" si="2">F8+G8+H8</f>
        <v>1385.3879999999999</v>
      </c>
    </row>
    <row r="9" spans="2:9" ht="79" x14ac:dyDescent="0.45">
      <c r="B9" s="124" t="s">
        <v>185</v>
      </c>
      <c r="C9" s="125" t="s">
        <v>186</v>
      </c>
      <c r="D9" s="119">
        <v>10</v>
      </c>
      <c r="E9" s="120">
        <v>14.5</v>
      </c>
      <c r="F9" s="123">
        <f t="shared" ref="F9:F14" si="3">D9*E9</f>
        <v>145</v>
      </c>
      <c r="G9" s="119">
        <f t="shared" si="0"/>
        <v>12.325000000000001</v>
      </c>
      <c r="H9" s="119">
        <f t="shared" si="1"/>
        <v>35.089999999999996</v>
      </c>
      <c r="I9" s="119">
        <f t="shared" si="2"/>
        <v>192.41499999999999</v>
      </c>
    </row>
    <row r="10" spans="2:9" ht="157" x14ac:dyDescent="0.45">
      <c r="B10" s="124" t="s">
        <v>187</v>
      </c>
      <c r="C10" s="125" t="s">
        <v>186</v>
      </c>
      <c r="D10" s="119">
        <v>20</v>
      </c>
      <c r="E10" s="120">
        <v>14.5</v>
      </c>
      <c r="F10" s="123">
        <f t="shared" si="3"/>
        <v>290</v>
      </c>
      <c r="G10" s="119">
        <f t="shared" si="0"/>
        <v>24.650000000000002</v>
      </c>
      <c r="H10" s="119">
        <f t="shared" si="1"/>
        <v>70.179999999999993</v>
      </c>
      <c r="I10" s="119">
        <f t="shared" si="2"/>
        <v>384.83</v>
      </c>
    </row>
    <row r="11" spans="2:9" ht="144" x14ac:dyDescent="0.45">
      <c r="B11" s="124" t="s">
        <v>188</v>
      </c>
      <c r="C11" s="125" t="s">
        <v>186</v>
      </c>
      <c r="D11" s="119">
        <v>20</v>
      </c>
      <c r="E11" s="120">
        <v>14.5</v>
      </c>
      <c r="F11" s="123">
        <f t="shared" si="3"/>
        <v>290</v>
      </c>
      <c r="G11" s="119">
        <f t="shared" si="0"/>
        <v>24.650000000000002</v>
      </c>
      <c r="H11" s="119">
        <f t="shared" si="1"/>
        <v>70.179999999999993</v>
      </c>
      <c r="I11" s="119">
        <f t="shared" si="2"/>
        <v>384.83</v>
      </c>
    </row>
    <row r="12" spans="2:9" ht="53" x14ac:dyDescent="0.45">
      <c r="B12" s="124" t="s">
        <v>189</v>
      </c>
      <c r="C12" s="125" t="s">
        <v>190</v>
      </c>
      <c r="D12" s="119">
        <v>24</v>
      </c>
      <c r="E12" s="120">
        <v>12.5</v>
      </c>
      <c r="F12" s="123">
        <f t="shared" si="3"/>
        <v>300</v>
      </c>
      <c r="G12" s="119">
        <f t="shared" si="0"/>
        <v>25.500000000000004</v>
      </c>
      <c r="H12" s="119">
        <f t="shared" si="1"/>
        <v>72.599999999999994</v>
      </c>
      <c r="I12" s="119">
        <f t="shared" si="2"/>
        <v>398.1</v>
      </c>
    </row>
    <row r="13" spans="2:9" ht="53" x14ac:dyDescent="0.45">
      <c r="B13" s="124" t="s">
        <v>189</v>
      </c>
      <c r="C13" s="125" t="s">
        <v>191</v>
      </c>
      <c r="D13" s="119">
        <v>24</v>
      </c>
      <c r="E13" s="120">
        <v>12.5</v>
      </c>
      <c r="F13" s="123">
        <f t="shared" si="3"/>
        <v>300</v>
      </c>
      <c r="G13" s="119">
        <f t="shared" si="0"/>
        <v>25.500000000000004</v>
      </c>
      <c r="H13" s="119">
        <f t="shared" si="1"/>
        <v>72.599999999999994</v>
      </c>
      <c r="I13" s="119">
        <f t="shared" si="2"/>
        <v>398.1</v>
      </c>
    </row>
    <row r="14" spans="2:9" ht="53" x14ac:dyDescent="0.45">
      <c r="B14" s="124" t="s">
        <v>189</v>
      </c>
      <c r="C14" s="125" t="s">
        <v>192</v>
      </c>
      <c r="D14" s="119">
        <v>24</v>
      </c>
      <c r="E14" s="120">
        <v>12.5</v>
      </c>
      <c r="F14" s="123">
        <f t="shared" si="3"/>
        <v>300</v>
      </c>
      <c r="G14" s="119">
        <f t="shared" si="0"/>
        <v>25.500000000000004</v>
      </c>
      <c r="H14" s="119">
        <f t="shared" si="1"/>
        <v>72.599999999999994</v>
      </c>
      <c r="I14" s="119">
        <f t="shared" si="2"/>
        <v>398.1</v>
      </c>
    </row>
    <row r="15" spans="2:9" ht="17" x14ac:dyDescent="0.5">
      <c r="B15" s="126" t="s">
        <v>169</v>
      </c>
      <c r="C15" s="118"/>
      <c r="D15" s="118"/>
      <c r="E15" s="118"/>
      <c r="F15" s="119">
        <f>SUM(F8:F14)</f>
        <v>2669</v>
      </c>
      <c r="G15" s="119">
        <f t="shared" si="0"/>
        <v>226.86500000000001</v>
      </c>
      <c r="H15" s="119">
        <f t="shared" si="1"/>
        <v>645.89800000000002</v>
      </c>
      <c r="I15" s="119">
        <f t="shared" si="2"/>
        <v>3541.7629999999999</v>
      </c>
    </row>
  </sheetData>
  <mergeCells count="2">
    <mergeCell ref="B3:I3"/>
    <mergeCell ref="B7:I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5"/>
  <sheetViews>
    <sheetView workbookViewId="0">
      <selection activeCell="P8" sqref="P8"/>
    </sheetView>
  </sheetViews>
  <sheetFormatPr defaultRowHeight="14.5" x14ac:dyDescent="0.35"/>
  <sheetData>
    <row r="3" spans="2:10" ht="18" x14ac:dyDescent="0.5">
      <c r="B3" s="370" t="s">
        <v>193</v>
      </c>
      <c r="C3" s="370"/>
      <c r="D3" s="370"/>
      <c r="E3" s="370"/>
      <c r="F3" s="370"/>
      <c r="G3" s="370"/>
      <c r="H3" s="370"/>
      <c r="I3" s="370"/>
      <c r="J3" s="113"/>
    </row>
    <row r="4" spans="2:10" ht="16.5" x14ac:dyDescent="0.5">
      <c r="B4" s="128" t="s">
        <v>194</v>
      </c>
      <c r="C4" s="128"/>
      <c r="D4" s="113"/>
      <c r="E4" s="113"/>
      <c r="F4" s="129"/>
      <c r="G4" s="115"/>
      <c r="H4" s="115"/>
      <c r="I4" s="115"/>
      <c r="J4" s="130"/>
    </row>
    <row r="5" spans="2:10" ht="66.5" x14ac:dyDescent="0.5">
      <c r="B5" s="131" t="s">
        <v>195</v>
      </c>
      <c r="C5" s="132" t="s">
        <v>149</v>
      </c>
      <c r="D5" s="133" t="s">
        <v>178</v>
      </c>
      <c r="E5" s="134" t="s">
        <v>179</v>
      </c>
      <c r="F5" s="135" t="s">
        <v>151</v>
      </c>
      <c r="G5" s="136" t="s">
        <v>152</v>
      </c>
      <c r="H5" s="136" t="s">
        <v>153</v>
      </c>
      <c r="I5" s="136" t="s">
        <v>196</v>
      </c>
      <c r="J5" s="132" t="s">
        <v>197</v>
      </c>
    </row>
    <row r="6" spans="2:10" ht="17" x14ac:dyDescent="0.5">
      <c r="B6" s="131" t="s">
        <v>198</v>
      </c>
      <c r="C6" s="137"/>
      <c r="D6" s="138"/>
      <c r="E6" s="137"/>
      <c r="F6" s="139"/>
      <c r="G6" s="140"/>
      <c r="H6" s="140"/>
      <c r="I6" s="140"/>
      <c r="J6" s="141"/>
    </row>
    <row r="7" spans="2:10" ht="16.5" x14ac:dyDescent="0.45">
      <c r="B7" s="142"/>
      <c r="C7" s="132" t="s">
        <v>199</v>
      </c>
      <c r="D7" s="142">
        <v>6</v>
      </c>
      <c r="E7" s="143">
        <v>14.5</v>
      </c>
      <c r="F7" s="144">
        <f>E7*D7</f>
        <v>87</v>
      </c>
      <c r="G7" s="136">
        <f t="shared" ref="G7" si="0">F7*8.5%</f>
        <v>7.3950000000000005</v>
      </c>
      <c r="H7" s="136">
        <f t="shared" ref="H7" si="1">F7*24.2%</f>
        <v>21.053999999999998</v>
      </c>
      <c r="I7" s="136">
        <f>SUM(G7:H7)</f>
        <v>28.448999999999998</v>
      </c>
      <c r="J7" s="145">
        <f>F7+I7</f>
        <v>115.449</v>
      </c>
    </row>
    <row r="8" spans="2:10" ht="66" x14ac:dyDescent="0.5">
      <c r="B8" s="146" t="s">
        <v>200</v>
      </c>
      <c r="C8" s="132" t="s">
        <v>199</v>
      </c>
      <c r="D8" s="142">
        <v>15</v>
      </c>
      <c r="E8" s="143">
        <v>14.5</v>
      </c>
      <c r="F8" s="144">
        <f>E8*D8</f>
        <v>217.5</v>
      </c>
      <c r="G8" s="136">
        <f>F8*8.5%</f>
        <v>18.487500000000001</v>
      </c>
      <c r="H8" s="136">
        <f>F8*24.2%</f>
        <v>52.634999999999998</v>
      </c>
      <c r="I8" s="136">
        <f>SUM(G8:H8)</f>
        <v>71.122500000000002</v>
      </c>
      <c r="J8" s="145">
        <f>F8+I8</f>
        <v>288.6225</v>
      </c>
    </row>
    <row r="9" spans="2:10" ht="196" x14ac:dyDescent="0.5">
      <c r="B9" s="147" t="s">
        <v>201</v>
      </c>
      <c r="C9" s="132" t="s">
        <v>199</v>
      </c>
      <c r="D9" s="148">
        <v>26</v>
      </c>
      <c r="E9" s="143">
        <v>14.5</v>
      </c>
      <c r="F9" s="139">
        <f>E9*D9</f>
        <v>377</v>
      </c>
      <c r="G9" s="136">
        <f>F9*8.5%</f>
        <v>32.045000000000002</v>
      </c>
      <c r="H9" s="136">
        <f>F9*24.2%</f>
        <v>91.233999999999995</v>
      </c>
      <c r="I9" s="136">
        <f>SUM(G9:H9)</f>
        <v>123.279</v>
      </c>
      <c r="J9" s="145">
        <f>F9+I9</f>
        <v>500.279</v>
      </c>
    </row>
    <row r="10" spans="2:10" ht="16.5" x14ac:dyDescent="0.45">
      <c r="B10" s="149"/>
      <c r="C10" s="149"/>
      <c r="D10" s="149">
        <f>SUM(D7:D9)</f>
        <v>47</v>
      </c>
      <c r="E10" s="144">
        <v>14.5</v>
      </c>
      <c r="F10" s="144">
        <f>SUM(F7:F9)</f>
        <v>681.5</v>
      </c>
      <c r="G10" s="150">
        <f>SUM(G7:G9)</f>
        <v>57.927500000000002</v>
      </c>
      <c r="H10" s="150">
        <f t="shared" ref="H10:J10" si="2">SUM(H7:H9)</f>
        <v>164.923</v>
      </c>
      <c r="I10" s="150">
        <f t="shared" si="2"/>
        <v>222.85050000000001</v>
      </c>
      <c r="J10" s="150">
        <f t="shared" si="2"/>
        <v>904.35050000000001</v>
      </c>
    </row>
    <row r="11" spans="2:10" ht="16.5" x14ac:dyDescent="0.45">
      <c r="B11" s="142"/>
      <c r="C11" s="132"/>
      <c r="D11" s="142"/>
      <c r="E11" s="143"/>
      <c r="F11" s="144"/>
      <c r="G11" s="136"/>
      <c r="H11" s="136"/>
      <c r="I11" s="136">
        <f t="shared" ref="I11:I33" si="3">SUM(G11:H11)</f>
        <v>0</v>
      </c>
      <c r="J11" s="132"/>
    </row>
    <row r="12" spans="2:10" ht="17" x14ac:dyDescent="0.5">
      <c r="B12" s="131" t="s">
        <v>198</v>
      </c>
      <c r="C12" s="132" t="s">
        <v>202</v>
      </c>
      <c r="D12" s="142">
        <v>8</v>
      </c>
      <c r="E12" s="143">
        <v>14.5</v>
      </c>
      <c r="F12" s="144">
        <f>E12*D12</f>
        <v>116</v>
      </c>
      <c r="G12" s="136">
        <f>F12*8.5%</f>
        <v>9.8600000000000012</v>
      </c>
      <c r="H12" s="136">
        <f>F12*24.2%</f>
        <v>28.071999999999999</v>
      </c>
      <c r="I12" s="136">
        <f>SUM(G12:H12)</f>
        <v>37.932000000000002</v>
      </c>
      <c r="J12" s="145">
        <f t="shared" ref="J12:J13" si="4">F12+I12</f>
        <v>153.93200000000002</v>
      </c>
    </row>
    <row r="13" spans="2:10" ht="66" x14ac:dyDescent="0.5">
      <c r="B13" s="151" t="s">
        <v>200</v>
      </c>
      <c r="C13" s="132" t="s">
        <v>202</v>
      </c>
      <c r="D13" s="142">
        <v>20</v>
      </c>
      <c r="E13" s="143">
        <v>14.5</v>
      </c>
      <c r="F13" s="144">
        <f>E13*D13</f>
        <v>290</v>
      </c>
      <c r="G13" s="136">
        <f>F13*8.5%</f>
        <v>24.650000000000002</v>
      </c>
      <c r="H13" s="136">
        <f>F13*24.2%</f>
        <v>70.179999999999993</v>
      </c>
      <c r="I13" s="136">
        <f>SUM(G13:H13)</f>
        <v>94.83</v>
      </c>
      <c r="J13" s="145">
        <f t="shared" si="4"/>
        <v>384.83</v>
      </c>
    </row>
    <row r="14" spans="2:10" ht="196" x14ac:dyDescent="0.5">
      <c r="B14" s="147" t="s">
        <v>201</v>
      </c>
      <c r="C14" s="132" t="s">
        <v>202</v>
      </c>
      <c r="D14" s="142">
        <v>33</v>
      </c>
      <c r="E14" s="143">
        <v>14.5</v>
      </c>
      <c r="F14" s="139">
        <f>E14*D14</f>
        <v>478.5</v>
      </c>
      <c r="G14" s="136">
        <f>F14*8.5%</f>
        <v>40.672499999999999</v>
      </c>
      <c r="H14" s="136">
        <f>F14*24.2%</f>
        <v>115.797</v>
      </c>
      <c r="I14" s="136">
        <f>SUM(G14:H14)</f>
        <v>156.46949999999998</v>
      </c>
      <c r="J14" s="145">
        <f>F14+I14</f>
        <v>634.96949999999993</v>
      </c>
    </row>
    <row r="15" spans="2:10" ht="16.5" x14ac:dyDescent="0.45">
      <c r="B15" s="149"/>
      <c r="C15" s="149"/>
      <c r="D15" s="149">
        <f>SUM(D12:D14)</f>
        <v>61</v>
      </c>
      <c r="E15" s="144">
        <v>14.5</v>
      </c>
      <c r="F15" s="144">
        <f>SUM(F12:F14)</f>
        <v>884.5</v>
      </c>
      <c r="G15" s="135">
        <f>SUM(G12:G14)</f>
        <v>75.182500000000005</v>
      </c>
      <c r="H15" s="135">
        <f>SUM(H12:H14)</f>
        <v>214.04899999999998</v>
      </c>
      <c r="I15" s="135">
        <f>SUM(G15:H15)</f>
        <v>289.23149999999998</v>
      </c>
      <c r="J15" s="149">
        <f>SUM(J12:J14)</f>
        <v>1173.7314999999999</v>
      </c>
    </row>
    <row r="16" spans="2:10" ht="16.5" x14ac:dyDescent="0.45">
      <c r="B16" s="142"/>
      <c r="C16" s="132"/>
      <c r="D16" s="142"/>
      <c r="E16" s="143"/>
      <c r="F16" s="144"/>
      <c r="G16" s="136"/>
      <c r="H16" s="136"/>
      <c r="I16" s="136">
        <f t="shared" si="3"/>
        <v>0</v>
      </c>
      <c r="J16" s="132"/>
    </row>
    <row r="17" spans="2:10" ht="17" x14ac:dyDescent="0.5">
      <c r="B17" s="131" t="s">
        <v>198</v>
      </c>
      <c r="C17" s="152" t="s">
        <v>203</v>
      </c>
      <c r="D17" s="142">
        <v>8</v>
      </c>
      <c r="E17" s="143">
        <v>14.5</v>
      </c>
      <c r="F17" s="144">
        <f>E17*D17</f>
        <v>116</v>
      </c>
      <c r="G17" s="136">
        <f>F17*8.5%</f>
        <v>9.8600000000000012</v>
      </c>
      <c r="H17" s="136">
        <f>F17*24.2%</f>
        <v>28.071999999999999</v>
      </c>
      <c r="I17" s="136">
        <f>SUM(G17:H17)</f>
        <v>37.932000000000002</v>
      </c>
      <c r="J17" s="145">
        <f>F17+I17</f>
        <v>153.93200000000002</v>
      </c>
    </row>
    <row r="18" spans="2:10" ht="66" x14ac:dyDescent="0.5">
      <c r="B18" s="151" t="s">
        <v>200</v>
      </c>
      <c r="C18" s="152" t="s">
        <v>203</v>
      </c>
      <c r="D18" s="142">
        <v>20</v>
      </c>
      <c r="E18" s="143">
        <v>14.5</v>
      </c>
      <c r="F18" s="144">
        <f>E18*D18</f>
        <v>290</v>
      </c>
      <c r="G18" s="136">
        <f>F18*8.5%</f>
        <v>24.650000000000002</v>
      </c>
      <c r="H18" s="136">
        <f>F18*24.2%</f>
        <v>70.179999999999993</v>
      </c>
      <c r="I18" s="136">
        <f t="shared" si="3"/>
        <v>94.83</v>
      </c>
      <c r="J18" s="145">
        <f t="shared" ref="J18:J19" si="5">F18+I18</f>
        <v>384.83</v>
      </c>
    </row>
    <row r="19" spans="2:10" ht="196" x14ac:dyDescent="0.5">
      <c r="B19" s="147" t="s">
        <v>201</v>
      </c>
      <c r="C19" s="152" t="s">
        <v>203</v>
      </c>
      <c r="D19" s="148">
        <v>33</v>
      </c>
      <c r="E19" s="143">
        <v>14.5</v>
      </c>
      <c r="F19" s="139">
        <f>E19*D19</f>
        <v>478.5</v>
      </c>
      <c r="G19" s="136">
        <f>F19*8.5%</f>
        <v>40.672499999999999</v>
      </c>
      <c r="H19" s="136">
        <f>F19*24.2%</f>
        <v>115.797</v>
      </c>
      <c r="I19" s="136">
        <f t="shared" si="3"/>
        <v>156.46949999999998</v>
      </c>
      <c r="J19" s="145">
        <f t="shared" si="5"/>
        <v>634.96949999999993</v>
      </c>
    </row>
    <row r="20" spans="2:10" ht="17" x14ac:dyDescent="0.5">
      <c r="B20" s="153"/>
      <c r="C20" s="154"/>
      <c r="D20" s="149">
        <f>SUM(D17:D19)</f>
        <v>61</v>
      </c>
      <c r="E20" s="144">
        <f>SUM(E17:E19)</f>
        <v>43.5</v>
      </c>
      <c r="F20" s="144">
        <f>SUM(F17:F19)</f>
        <v>884.5</v>
      </c>
      <c r="G20" s="135">
        <f>SUM(G17:G19)</f>
        <v>75.182500000000005</v>
      </c>
      <c r="H20" s="135">
        <f>SUM(H17:H19)</f>
        <v>214.04899999999998</v>
      </c>
      <c r="I20" s="135">
        <f t="shared" si="3"/>
        <v>289.23149999999998</v>
      </c>
      <c r="J20" s="155">
        <f>SUM(J17:J19)</f>
        <v>1173.7314999999999</v>
      </c>
    </row>
    <row r="21" spans="2:10" ht="17" x14ac:dyDescent="0.5">
      <c r="B21" s="138"/>
      <c r="C21" s="156"/>
      <c r="D21" s="141"/>
      <c r="E21" s="137"/>
      <c r="F21" s="144"/>
      <c r="G21" s="140"/>
      <c r="H21" s="140"/>
      <c r="I21" s="136">
        <f t="shared" si="3"/>
        <v>0</v>
      </c>
      <c r="J21" s="141"/>
    </row>
    <row r="22" spans="2:10" ht="17" x14ac:dyDescent="0.5">
      <c r="B22" s="131" t="s">
        <v>198</v>
      </c>
      <c r="C22" s="132" t="s">
        <v>204</v>
      </c>
      <c r="D22" s="142">
        <v>8</v>
      </c>
      <c r="E22" s="143">
        <v>14.5</v>
      </c>
      <c r="F22" s="144">
        <f>E22*D22</f>
        <v>116</v>
      </c>
      <c r="G22" s="136">
        <f>F22*8.5%</f>
        <v>9.8600000000000012</v>
      </c>
      <c r="H22" s="136">
        <f>F22*24.2%</f>
        <v>28.071999999999999</v>
      </c>
      <c r="I22" s="136">
        <f t="shared" si="3"/>
        <v>37.932000000000002</v>
      </c>
      <c r="J22" s="145">
        <f>F22+I22</f>
        <v>153.93200000000002</v>
      </c>
    </row>
    <row r="23" spans="2:10" ht="66" x14ac:dyDescent="0.5">
      <c r="B23" s="151" t="s">
        <v>200</v>
      </c>
      <c r="C23" s="132" t="s">
        <v>204</v>
      </c>
      <c r="D23" s="142">
        <v>20</v>
      </c>
      <c r="E23" s="143">
        <v>14.5</v>
      </c>
      <c r="F23" s="144">
        <f>E23*D23</f>
        <v>290</v>
      </c>
      <c r="G23" s="136">
        <f>F23*8.5%</f>
        <v>24.650000000000002</v>
      </c>
      <c r="H23" s="136">
        <f>F23*24.2%</f>
        <v>70.179999999999993</v>
      </c>
      <c r="I23" s="136">
        <f t="shared" si="3"/>
        <v>94.83</v>
      </c>
      <c r="J23" s="145">
        <f t="shared" ref="J23:J24" si="6">F23+I23</f>
        <v>384.83</v>
      </c>
    </row>
    <row r="24" spans="2:10" ht="196" x14ac:dyDescent="0.5">
      <c r="B24" s="147" t="s">
        <v>201</v>
      </c>
      <c r="C24" s="132" t="s">
        <v>204</v>
      </c>
      <c r="D24" s="142">
        <v>33</v>
      </c>
      <c r="E24" s="143">
        <v>14.5</v>
      </c>
      <c r="F24" s="139">
        <f>E24*D24</f>
        <v>478.5</v>
      </c>
      <c r="G24" s="136">
        <f>F24*8.5%</f>
        <v>40.672499999999999</v>
      </c>
      <c r="H24" s="136">
        <f>F24*24.2%</f>
        <v>115.797</v>
      </c>
      <c r="I24" s="136">
        <f t="shared" si="3"/>
        <v>156.46949999999998</v>
      </c>
      <c r="J24" s="145">
        <f t="shared" si="6"/>
        <v>634.96949999999993</v>
      </c>
    </row>
    <row r="25" spans="2:10" ht="17" x14ac:dyDescent="0.5">
      <c r="B25" s="153"/>
      <c r="C25" s="154"/>
      <c r="D25" s="149">
        <f>SUM(D22:D24)</f>
        <v>61</v>
      </c>
      <c r="E25" s="144">
        <v>14.5</v>
      </c>
      <c r="F25" s="144">
        <f>SUM(F22:F24)</f>
        <v>884.5</v>
      </c>
      <c r="G25" s="135">
        <f>SUM(G22:G24)</f>
        <v>75.182500000000005</v>
      </c>
      <c r="H25" s="135">
        <f>SUM(H22:H24)</f>
        <v>214.04899999999998</v>
      </c>
      <c r="I25" s="135">
        <f t="shared" si="3"/>
        <v>289.23149999999998</v>
      </c>
      <c r="J25" s="155">
        <f>SUM(J22:J24)</f>
        <v>1173.7314999999999</v>
      </c>
    </row>
    <row r="26" spans="2:10" ht="17" x14ac:dyDescent="0.5">
      <c r="B26" s="131" t="s">
        <v>198</v>
      </c>
      <c r="C26" s="132" t="s">
        <v>205</v>
      </c>
      <c r="D26" s="142">
        <v>4</v>
      </c>
      <c r="E26" s="143">
        <v>14.5</v>
      </c>
      <c r="F26" s="144">
        <f>E26*D26</f>
        <v>58</v>
      </c>
      <c r="G26" s="136">
        <f>F26*8.5%</f>
        <v>4.9300000000000006</v>
      </c>
      <c r="H26" s="136">
        <f>F26*24.2%</f>
        <v>14.036</v>
      </c>
      <c r="I26" s="136">
        <f>SUM(G26:H26)</f>
        <v>18.966000000000001</v>
      </c>
      <c r="J26" s="145">
        <f>F26+I26</f>
        <v>76.966000000000008</v>
      </c>
    </row>
    <row r="27" spans="2:10" ht="66" x14ac:dyDescent="0.5">
      <c r="B27" s="151" t="s">
        <v>200</v>
      </c>
      <c r="C27" s="132" t="s">
        <v>205</v>
      </c>
      <c r="D27" s="142">
        <v>11</v>
      </c>
      <c r="E27" s="143">
        <v>14.5</v>
      </c>
      <c r="F27" s="144">
        <f>E27*D27</f>
        <v>159.5</v>
      </c>
      <c r="G27" s="136">
        <f>F27*8.5%</f>
        <v>13.557500000000001</v>
      </c>
      <c r="H27" s="136">
        <f>F27*24.2%</f>
        <v>38.598999999999997</v>
      </c>
      <c r="I27" s="136">
        <f>SUM(G27:H27)</f>
        <v>52.156499999999994</v>
      </c>
      <c r="J27" s="145">
        <f t="shared" ref="J27:J28" si="7">F27+I27</f>
        <v>211.65649999999999</v>
      </c>
    </row>
    <row r="28" spans="2:10" ht="196" x14ac:dyDescent="0.5">
      <c r="B28" s="147" t="s">
        <v>201</v>
      </c>
      <c r="C28" s="132" t="s">
        <v>205</v>
      </c>
      <c r="D28" s="142">
        <v>21</v>
      </c>
      <c r="E28" s="143">
        <v>14.5</v>
      </c>
      <c r="F28" s="139">
        <f>E28*D28</f>
        <v>304.5</v>
      </c>
      <c r="G28" s="136">
        <f>F28*8.5%</f>
        <v>25.8825</v>
      </c>
      <c r="H28" s="136">
        <f>F28*24.2%</f>
        <v>73.688999999999993</v>
      </c>
      <c r="I28" s="136">
        <f>SUM(G28:H28)</f>
        <v>99.571499999999986</v>
      </c>
      <c r="J28" s="145">
        <f t="shared" si="7"/>
        <v>404.07150000000001</v>
      </c>
    </row>
    <row r="29" spans="2:10" ht="16.5" x14ac:dyDescent="0.45">
      <c r="B29" s="142"/>
      <c r="C29" s="132"/>
      <c r="D29" s="142"/>
      <c r="E29" s="143"/>
      <c r="F29" s="144"/>
      <c r="G29" s="136"/>
      <c r="H29" s="136"/>
      <c r="I29" s="136">
        <f t="shared" si="3"/>
        <v>0</v>
      </c>
      <c r="J29" s="132"/>
    </row>
    <row r="30" spans="2:10" ht="16.5" x14ac:dyDescent="0.45">
      <c r="B30" s="149"/>
      <c r="C30" s="149"/>
      <c r="D30" s="149">
        <f>SUM(D26:D29)</f>
        <v>36</v>
      </c>
      <c r="E30" s="144">
        <v>14.5</v>
      </c>
      <c r="F30" s="144">
        <f>F28+F27+F26</f>
        <v>522</v>
      </c>
      <c r="G30" s="135">
        <f>SUM(G26:G29)</f>
        <v>44.370000000000005</v>
      </c>
      <c r="H30" s="135">
        <f>SUM(H26:H29)</f>
        <v>126.32399999999998</v>
      </c>
      <c r="I30" s="135">
        <f>SUM(G30:H30)</f>
        <v>170.69399999999999</v>
      </c>
      <c r="J30" s="155">
        <f>SUM(J26:J29)</f>
        <v>692.69399999999996</v>
      </c>
    </row>
    <row r="31" spans="2:10" ht="66" x14ac:dyDescent="0.5">
      <c r="B31" s="151" t="s">
        <v>200</v>
      </c>
      <c r="C31" s="142" t="s">
        <v>206</v>
      </c>
      <c r="D31" s="142">
        <v>3</v>
      </c>
      <c r="E31" s="143">
        <v>14.5</v>
      </c>
      <c r="F31" s="144">
        <f>E31*D31</f>
        <v>43.5</v>
      </c>
      <c r="G31" s="136">
        <f>F31*8.5%</f>
        <v>3.6975000000000002</v>
      </c>
      <c r="H31" s="136">
        <f>F31*24.2%</f>
        <v>10.526999999999999</v>
      </c>
      <c r="I31" s="136">
        <f>SUM(G31:H31)</f>
        <v>14.224499999999999</v>
      </c>
      <c r="J31" s="145">
        <f>F31+I31</f>
        <v>57.724499999999999</v>
      </c>
    </row>
    <row r="32" spans="2:10" ht="196" x14ac:dyDescent="0.5">
      <c r="B32" s="147" t="s">
        <v>201</v>
      </c>
      <c r="C32" s="141" t="s">
        <v>206</v>
      </c>
      <c r="D32" s="141">
        <v>8</v>
      </c>
      <c r="E32" s="137">
        <v>14.5</v>
      </c>
      <c r="F32" s="139">
        <f>E32*D32</f>
        <v>116</v>
      </c>
      <c r="G32" s="140">
        <f>F32*8.5%</f>
        <v>9.8600000000000012</v>
      </c>
      <c r="H32" s="140">
        <f>F32*24.2%</f>
        <v>28.071999999999999</v>
      </c>
      <c r="I32" s="136">
        <f>SUM(G32:H32)</f>
        <v>37.932000000000002</v>
      </c>
      <c r="J32" s="157">
        <f>F32+I32</f>
        <v>153.93200000000002</v>
      </c>
    </row>
    <row r="33" spans="2:10" ht="15.5" x14ac:dyDescent="0.45">
      <c r="B33" s="158"/>
      <c r="C33" s="159"/>
      <c r="D33" s="159">
        <f>SUM(D31:D32)</f>
        <v>11</v>
      </c>
      <c r="E33" s="159">
        <v>14.5</v>
      </c>
      <c r="F33" s="159">
        <f>SUM(F31:F32)</f>
        <v>159.5</v>
      </c>
      <c r="G33" s="160">
        <f>SUM(G31:G32)</f>
        <v>13.557500000000001</v>
      </c>
      <c r="H33" s="160">
        <f>SUM(H31:H32)</f>
        <v>38.598999999999997</v>
      </c>
      <c r="I33" s="135">
        <f t="shared" si="3"/>
        <v>52.156499999999994</v>
      </c>
      <c r="J33" s="155">
        <f>SUM(J31:J32)</f>
        <v>211.65650000000002</v>
      </c>
    </row>
    <row r="34" spans="2:10" ht="15" x14ac:dyDescent="0.4">
      <c r="B34" s="161"/>
      <c r="D34">
        <f>D33+D25+D30+D20+D15+D10</f>
        <v>277</v>
      </c>
      <c r="E34">
        <v>14.5</v>
      </c>
      <c r="F34" s="5">
        <f t="shared" ref="F34:I34" si="8">F33+F25+F30+F20+F15+F10</f>
        <v>4016.5</v>
      </c>
      <c r="G34" s="162">
        <f>G33+G25+G30+G20+G15+G10</f>
        <v>341.40250000000003</v>
      </c>
      <c r="H34">
        <f t="shared" si="8"/>
        <v>971.99299999999994</v>
      </c>
      <c r="I34">
        <f t="shared" si="8"/>
        <v>1313.3955000000001</v>
      </c>
      <c r="J34" s="162">
        <f>J33+J30+J25+J20+J15+J10</f>
        <v>5329.8955000000005</v>
      </c>
    </row>
    <row r="35" spans="2:10" ht="15.5" x14ac:dyDescent="0.45">
      <c r="B35" s="163"/>
      <c r="C35" s="4"/>
      <c r="D35" s="4"/>
      <c r="E35" s="4"/>
      <c r="F35" s="4"/>
      <c r="G35" s="164"/>
      <c r="H35" s="164"/>
      <c r="I35" s="164"/>
      <c r="J35" s="165"/>
    </row>
  </sheetData>
  <mergeCells count="1">
    <mergeCell ref="B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9"/>
  <sheetViews>
    <sheetView tabSelected="1" workbookViewId="0">
      <selection activeCell="P9" sqref="P9"/>
    </sheetView>
  </sheetViews>
  <sheetFormatPr defaultRowHeight="14.5" x14ac:dyDescent="0.35"/>
  <cols>
    <col min="6" max="6" width="9.26953125" bestFit="1" customWidth="1"/>
  </cols>
  <sheetData>
    <row r="1" spans="2:10" ht="15" thickBot="1" x14ac:dyDescent="0.4">
      <c r="D1" s="166"/>
    </row>
    <row r="2" spans="2:10" x14ac:dyDescent="0.35">
      <c r="C2" s="167" t="s">
        <v>207</v>
      </c>
      <c r="D2" s="168">
        <v>393.54</v>
      </c>
      <c r="E2" s="168">
        <v>12.5</v>
      </c>
      <c r="F2" s="169">
        <f>D2*E2</f>
        <v>4919.25</v>
      </c>
    </row>
    <row r="3" spans="2:10" ht="15.5" x14ac:dyDescent="0.45">
      <c r="C3" s="170" t="s">
        <v>208</v>
      </c>
      <c r="D3" s="171">
        <v>28</v>
      </c>
      <c r="E3" s="171">
        <v>12.5</v>
      </c>
      <c r="F3" s="172">
        <f>D3*E3</f>
        <v>350</v>
      </c>
      <c r="J3" s="115"/>
    </row>
    <row r="4" spans="2:10" ht="15" thickBot="1" x14ac:dyDescent="0.4">
      <c r="C4" s="173" t="s">
        <v>209</v>
      </c>
      <c r="D4" s="174">
        <f>SUM(D2:D3)</f>
        <v>421.54</v>
      </c>
      <c r="E4" s="174">
        <v>12.5</v>
      </c>
      <c r="F4" s="175">
        <f>SUM(F2:F3)</f>
        <v>5269.25</v>
      </c>
    </row>
    <row r="5" spans="2:10" x14ac:dyDescent="0.35">
      <c r="D5" s="166"/>
      <c r="E5" s="166"/>
    </row>
    <row r="6" spans="2:10" ht="18" x14ac:dyDescent="0.5">
      <c r="E6" s="127" t="s">
        <v>193</v>
      </c>
      <c r="F6" s="127"/>
      <c r="G6" s="127"/>
      <c r="H6" s="127"/>
    </row>
    <row r="7" spans="2:10" ht="16.5" x14ac:dyDescent="0.5">
      <c r="C7" s="128" t="s">
        <v>210</v>
      </c>
      <c r="F7" s="128"/>
      <c r="G7" s="176"/>
      <c r="H7" s="113"/>
    </row>
    <row r="8" spans="2:10" ht="16.5" x14ac:dyDescent="0.5">
      <c r="E8" s="128"/>
      <c r="F8" s="128"/>
      <c r="G8" s="176"/>
      <c r="H8" s="113"/>
    </row>
    <row r="9" spans="2:10" ht="47.5" thickBot="1" x14ac:dyDescent="0.55000000000000004">
      <c r="C9" s="177"/>
      <c r="D9" s="178" t="s">
        <v>211</v>
      </c>
      <c r="E9" s="179" t="s">
        <v>212</v>
      </c>
      <c r="F9" s="180" t="s">
        <v>213</v>
      </c>
      <c r="G9" s="181"/>
      <c r="H9" s="182" t="s">
        <v>152</v>
      </c>
      <c r="I9" s="182" t="s">
        <v>153</v>
      </c>
      <c r="J9" s="182" t="s">
        <v>154</v>
      </c>
    </row>
    <row r="10" spans="2:10" ht="44.5" x14ac:dyDescent="0.45">
      <c r="B10" s="183" t="s">
        <v>214</v>
      </c>
      <c r="C10" s="184"/>
      <c r="D10" s="185"/>
      <c r="E10" s="186"/>
      <c r="F10" s="187"/>
      <c r="G10" s="188"/>
      <c r="H10" s="189">
        <f>F10*8.5%</f>
        <v>0</v>
      </c>
      <c r="I10" s="189">
        <f>F10*24.2%</f>
        <v>0</v>
      </c>
      <c r="J10" s="190">
        <f>F10+H10+I10</f>
        <v>0</v>
      </c>
    </row>
    <row r="11" spans="2:10" ht="16.5" x14ac:dyDescent="0.45">
      <c r="B11" s="191"/>
      <c r="C11" s="192"/>
      <c r="D11" s="193"/>
      <c r="E11" s="194"/>
      <c r="F11" s="195"/>
      <c r="G11" s="196"/>
      <c r="H11" s="197">
        <f t="shared" ref="H11:H49" si="0">F11*8.5%</f>
        <v>0</v>
      </c>
      <c r="I11" s="197">
        <f t="shared" ref="I11:I49" si="1">F11*24.2%</f>
        <v>0</v>
      </c>
      <c r="J11" s="198">
        <f t="shared" ref="J11:J49" si="2">F11+H11+I11</f>
        <v>0</v>
      </c>
    </row>
    <row r="12" spans="2:10" ht="16.5" x14ac:dyDescent="0.45">
      <c r="B12" s="191"/>
      <c r="C12" s="192"/>
      <c r="D12" s="199"/>
      <c r="E12" s="194"/>
      <c r="F12" s="195"/>
      <c r="G12" s="196"/>
      <c r="H12" s="197">
        <f t="shared" si="0"/>
        <v>0</v>
      </c>
      <c r="I12" s="197">
        <f t="shared" si="1"/>
        <v>0</v>
      </c>
      <c r="J12" s="198">
        <f t="shared" si="2"/>
        <v>0</v>
      </c>
    </row>
    <row r="13" spans="2:10" ht="16.5" x14ac:dyDescent="0.45">
      <c r="B13" s="191"/>
      <c r="C13" s="200" t="s">
        <v>215</v>
      </c>
      <c r="D13" s="201">
        <v>4</v>
      </c>
      <c r="E13" s="194">
        <v>12.5</v>
      </c>
      <c r="F13" s="195">
        <f t="shared" ref="F13:F49" si="3">D13*E13</f>
        <v>50</v>
      </c>
      <c r="G13" s="196"/>
      <c r="H13" s="197">
        <f t="shared" si="0"/>
        <v>4.25</v>
      </c>
      <c r="I13" s="197">
        <f t="shared" si="1"/>
        <v>12.1</v>
      </c>
      <c r="J13" s="198">
        <f t="shared" si="2"/>
        <v>66.349999999999994</v>
      </c>
    </row>
    <row r="14" spans="2:10" ht="17" thickBot="1" x14ac:dyDescent="0.5">
      <c r="B14" s="202"/>
      <c r="C14" s="203"/>
      <c r="D14" s="204"/>
      <c r="E14" s="205"/>
      <c r="F14" s="206">
        <f t="shared" si="3"/>
        <v>0</v>
      </c>
      <c r="G14" s="207">
        <f>SUM(F10:F13)</f>
        <v>50</v>
      </c>
      <c r="H14" s="208">
        <f t="shared" si="0"/>
        <v>0</v>
      </c>
      <c r="I14" s="208">
        <f t="shared" si="1"/>
        <v>0</v>
      </c>
      <c r="J14" s="209">
        <f t="shared" si="2"/>
        <v>0</v>
      </c>
    </row>
    <row r="15" spans="2:10" ht="30.5" thickBot="1" x14ac:dyDescent="0.5">
      <c r="B15" s="210" t="s">
        <v>216</v>
      </c>
      <c r="C15" s="211" t="s">
        <v>217</v>
      </c>
      <c r="D15" s="212">
        <v>2</v>
      </c>
      <c r="E15" s="186">
        <v>12.5</v>
      </c>
      <c r="F15" s="187">
        <f t="shared" si="3"/>
        <v>25</v>
      </c>
      <c r="G15" s="213"/>
      <c r="H15" s="189">
        <f t="shared" si="0"/>
        <v>2.125</v>
      </c>
      <c r="I15" s="189">
        <f t="shared" si="1"/>
        <v>6.05</v>
      </c>
      <c r="J15" s="190">
        <f t="shared" si="2"/>
        <v>33.174999999999997</v>
      </c>
    </row>
    <row r="16" spans="2:10" ht="79" x14ac:dyDescent="0.45">
      <c r="B16" s="191"/>
      <c r="C16" s="214" t="s">
        <v>218</v>
      </c>
      <c r="D16" s="215">
        <v>0</v>
      </c>
      <c r="E16" s="216">
        <v>12.5</v>
      </c>
      <c r="F16" s="187">
        <f t="shared" si="3"/>
        <v>0</v>
      </c>
      <c r="G16" s="217"/>
      <c r="H16" s="218"/>
      <c r="I16" s="218"/>
      <c r="J16" s="219"/>
    </row>
    <row r="17" spans="2:10" ht="16.5" x14ac:dyDescent="0.45">
      <c r="B17" s="191"/>
      <c r="C17" s="220" t="s">
        <v>219</v>
      </c>
      <c r="D17" s="199">
        <v>3</v>
      </c>
      <c r="E17" s="194">
        <v>12.5</v>
      </c>
      <c r="F17" s="195">
        <f t="shared" si="3"/>
        <v>37.5</v>
      </c>
      <c r="G17" s="196"/>
      <c r="H17" s="197">
        <f t="shared" si="0"/>
        <v>3.1875000000000004</v>
      </c>
      <c r="I17" s="197">
        <f t="shared" si="1"/>
        <v>9.0749999999999993</v>
      </c>
      <c r="J17" s="198">
        <f t="shared" si="2"/>
        <v>49.762500000000003</v>
      </c>
    </row>
    <row r="18" spans="2:10" ht="16.5" x14ac:dyDescent="0.45">
      <c r="B18" s="191"/>
      <c r="C18" s="221" t="s">
        <v>220</v>
      </c>
      <c r="D18" s="222">
        <v>0</v>
      </c>
      <c r="E18" s="223">
        <v>12.5</v>
      </c>
      <c r="F18" s="224">
        <f t="shared" si="3"/>
        <v>0</v>
      </c>
      <c r="G18" s="225"/>
      <c r="H18" s="226">
        <f t="shared" si="0"/>
        <v>0</v>
      </c>
      <c r="I18" s="226">
        <f t="shared" si="1"/>
        <v>0</v>
      </c>
      <c r="J18" s="227">
        <f t="shared" si="2"/>
        <v>0</v>
      </c>
    </row>
    <row r="19" spans="2:10" ht="16.5" x14ac:dyDescent="0.45">
      <c r="B19" s="191"/>
      <c r="C19" s="221"/>
      <c r="D19" s="222"/>
      <c r="E19" s="223"/>
      <c r="F19" s="224"/>
      <c r="G19" s="225"/>
      <c r="H19" s="226"/>
      <c r="I19" s="226"/>
      <c r="J19" s="227"/>
    </row>
    <row r="20" spans="2:10" ht="17" thickBot="1" x14ac:dyDescent="0.5">
      <c r="B20" s="202"/>
      <c r="C20" s="228" t="s">
        <v>215</v>
      </c>
      <c r="D20" s="229">
        <v>2</v>
      </c>
      <c r="E20" s="205">
        <v>12.5</v>
      </c>
      <c r="F20" s="206">
        <f t="shared" si="3"/>
        <v>25</v>
      </c>
      <c r="G20" s="207">
        <f>SUM(F15:F20)</f>
        <v>87.5</v>
      </c>
      <c r="H20" s="208">
        <f t="shared" si="0"/>
        <v>2.125</v>
      </c>
      <c r="I20" s="208">
        <f t="shared" si="1"/>
        <v>6.05</v>
      </c>
      <c r="J20" s="209">
        <f t="shared" si="2"/>
        <v>33.174999999999997</v>
      </c>
    </row>
    <row r="21" spans="2:10" ht="16.5" x14ac:dyDescent="0.45">
      <c r="B21" s="230"/>
      <c r="C21" s="211"/>
      <c r="D21" s="212"/>
      <c r="E21" s="186"/>
      <c r="F21" s="187">
        <f t="shared" si="3"/>
        <v>0</v>
      </c>
      <c r="G21" s="213"/>
      <c r="H21" s="189">
        <f t="shared" si="0"/>
        <v>0</v>
      </c>
      <c r="I21" s="189">
        <f t="shared" si="1"/>
        <v>0</v>
      </c>
      <c r="J21" s="190">
        <f t="shared" si="2"/>
        <v>0</v>
      </c>
    </row>
    <row r="22" spans="2:10" ht="16.5" x14ac:dyDescent="0.45">
      <c r="B22" s="191" t="s">
        <v>221</v>
      </c>
      <c r="C22" s="220" t="s">
        <v>217</v>
      </c>
      <c r="D22" s="199">
        <v>10</v>
      </c>
      <c r="E22" s="194">
        <v>12.5</v>
      </c>
      <c r="F22" s="195">
        <f t="shared" si="3"/>
        <v>125</v>
      </c>
      <c r="G22" s="196"/>
      <c r="H22" s="197">
        <f t="shared" si="0"/>
        <v>10.625</v>
      </c>
      <c r="I22" s="197">
        <f t="shared" si="1"/>
        <v>30.25</v>
      </c>
      <c r="J22" s="198">
        <f t="shared" si="2"/>
        <v>165.875</v>
      </c>
    </row>
    <row r="23" spans="2:10" ht="26.5" x14ac:dyDescent="0.45">
      <c r="B23" s="191" t="s">
        <v>222</v>
      </c>
      <c r="C23" s="231" t="s">
        <v>223</v>
      </c>
      <c r="D23" s="199">
        <v>9</v>
      </c>
      <c r="E23" s="194">
        <v>12.5</v>
      </c>
      <c r="F23" s="195">
        <f t="shared" si="3"/>
        <v>112.5</v>
      </c>
      <c r="G23" s="196"/>
      <c r="H23" s="197">
        <f t="shared" si="0"/>
        <v>9.5625</v>
      </c>
      <c r="I23" s="197">
        <f t="shared" si="1"/>
        <v>27.224999999999998</v>
      </c>
      <c r="J23" s="198">
        <f t="shared" si="2"/>
        <v>149.28749999999999</v>
      </c>
    </row>
    <row r="24" spans="2:10" ht="79" x14ac:dyDescent="0.45">
      <c r="B24" s="191"/>
      <c r="C24" s="214" t="s">
        <v>218</v>
      </c>
      <c r="D24" s="199">
        <v>10</v>
      </c>
      <c r="E24" s="194">
        <v>12.5</v>
      </c>
      <c r="F24" s="195">
        <f t="shared" si="3"/>
        <v>125</v>
      </c>
      <c r="G24" s="196"/>
      <c r="H24" s="197">
        <f t="shared" si="0"/>
        <v>10.625</v>
      </c>
      <c r="I24" s="197">
        <f t="shared" si="1"/>
        <v>30.25</v>
      </c>
      <c r="J24" s="198">
        <f t="shared" si="2"/>
        <v>165.875</v>
      </c>
    </row>
    <row r="25" spans="2:10" ht="16.5" x14ac:dyDescent="0.45">
      <c r="B25" s="191"/>
      <c r="C25" s="220" t="s">
        <v>224</v>
      </c>
      <c r="D25" s="199">
        <v>12</v>
      </c>
      <c r="E25" s="194">
        <v>12.5</v>
      </c>
      <c r="F25" s="195">
        <f t="shared" si="3"/>
        <v>150</v>
      </c>
      <c r="G25" s="196"/>
      <c r="H25" s="197">
        <f t="shared" si="0"/>
        <v>12.750000000000002</v>
      </c>
      <c r="I25" s="197">
        <f t="shared" si="1"/>
        <v>36.299999999999997</v>
      </c>
      <c r="J25" s="198">
        <f t="shared" si="2"/>
        <v>199.05</v>
      </c>
    </row>
    <row r="26" spans="2:10" ht="17" thickBot="1" x14ac:dyDescent="0.5">
      <c r="B26" s="202"/>
      <c r="C26" s="228" t="s">
        <v>215</v>
      </c>
      <c r="D26" s="229">
        <v>10</v>
      </c>
      <c r="E26" s="205">
        <v>12.5</v>
      </c>
      <c r="F26" s="206">
        <f t="shared" si="3"/>
        <v>125</v>
      </c>
      <c r="G26" s="207">
        <f>SUM(F22:F26)</f>
        <v>637.5</v>
      </c>
      <c r="H26" s="208">
        <f t="shared" si="0"/>
        <v>10.625</v>
      </c>
      <c r="I26" s="208">
        <f t="shared" si="1"/>
        <v>30.25</v>
      </c>
      <c r="J26" s="209">
        <f t="shared" si="2"/>
        <v>165.875</v>
      </c>
    </row>
    <row r="27" spans="2:10" ht="16.5" x14ac:dyDescent="0.45">
      <c r="B27" s="230"/>
      <c r="C27" s="211"/>
      <c r="D27" s="212"/>
      <c r="E27" s="186"/>
      <c r="F27" s="187">
        <f t="shared" si="3"/>
        <v>0</v>
      </c>
      <c r="G27" s="213"/>
      <c r="H27" s="189">
        <f t="shared" si="0"/>
        <v>0</v>
      </c>
      <c r="I27" s="189">
        <f t="shared" si="1"/>
        <v>0</v>
      </c>
      <c r="J27" s="190">
        <f t="shared" si="2"/>
        <v>0</v>
      </c>
    </row>
    <row r="28" spans="2:10" ht="16.5" x14ac:dyDescent="0.45">
      <c r="B28" s="191" t="s">
        <v>225</v>
      </c>
      <c r="C28" s="220" t="s">
        <v>217</v>
      </c>
      <c r="D28" s="199">
        <v>10</v>
      </c>
      <c r="E28" s="194">
        <v>12.5</v>
      </c>
      <c r="F28" s="195">
        <f t="shared" si="3"/>
        <v>125</v>
      </c>
      <c r="G28" s="196"/>
      <c r="H28" s="197">
        <f t="shared" si="0"/>
        <v>10.625</v>
      </c>
      <c r="I28" s="197">
        <f t="shared" si="1"/>
        <v>30.25</v>
      </c>
      <c r="J28" s="198">
        <f t="shared" si="2"/>
        <v>165.875</v>
      </c>
    </row>
    <row r="29" spans="2:10" ht="79" x14ac:dyDescent="0.45">
      <c r="B29" s="191" t="s">
        <v>226</v>
      </c>
      <c r="C29" s="214" t="s">
        <v>218</v>
      </c>
      <c r="D29" s="199">
        <v>10</v>
      </c>
      <c r="E29" s="194">
        <v>12.5</v>
      </c>
      <c r="F29" s="195">
        <f t="shared" si="3"/>
        <v>125</v>
      </c>
      <c r="G29" s="196"/>
      <c r="H29" s="197">
        <f t="shared" si="0"/>
        <v>10.625</v>
      </c>
      <c r="I29" s="197">
        <f t="shared" si="1"/>
        <v>30.25</v>
      </c>
      <c r="J29" s="198">
        <f t="shared" si="2"/>
        <v>165.875</v>
      </c>
    </row>
    <row r="30" spans="2:10" ht="16.5" x14ac:dyDescent="0.45">
      <c r="B30" s="191"/>
      <c r="C30" s="220" t="s">
        <v>223</v>
      </c>
      <c r="D30" s="199">
        <v>9</v>
      </c>
      <c r="E30" s="194">
        <v>12.5</v>
      </c>
      <c r="F30" s="195">
        <f t="shared" si="3"/>
        <v>112.5</v>
      </c>
      <c r="G30" s="196"/>
      <c r="H30" s="197">
        <f t="shared" si="0"/>
        <v>9.5625</v>
      </c>
      <c r="I30" s="197">
        <f t="shared" si="1"/>
        <v>27.224999999999998</v>
      </c>
      <c r="J30" s="198">
        <f t="shared" si="2"/>
        <v>149.28749999999999</v>
      </c>
    </row>
    <row r="31" spans="2:10" ht="16.5" x14ac:dyDescent="0.45">
      <c r="B31" s="191"/>
      <c r="C31" s="220" t="s">
        <v>224</v>
      </c>
      <c r="D31" s="199">
        <v>12</v>
      </c>
      <c r="E31" s="194">
        <v>12.5</v>
      </c>
      <c r="F31" s="195">
        <f t="shared" si="3"/>
        <v>150</v>
      </c>
      <c r="G31" s="196"/>
      <c r="H31" s="197">
        <f t="shared" si="0"/>
        <v>12.750000000000002</v>
      </c>
      <c r="I31" s="197">
        <f t="shared" si="1"/>
        <v>36.299999999999997</v>
      </c>
      <c r="J31" s="198">
        <f t="shared" si="2"/>
        <v>199.05</v>
      </c>
    </row>
    <row r="32" spans="2:10" ht="17" thickBot="1" x14ac:dyDescent="0.5">
      <c r="B32" s="202"/>
      <c r="C32" s="228" t="s">
        <v>215</v>
      </c>
      <c r="D32" s="229">
        <v>10</v>
      </c>
      <c r="E32" s="205">
        <v>12.5</v>
      </c>
      <c r="F32" s="206">
        <f t="shared" si="3"/>
        <v>125</v>
      </c>
      <c r="G32" s="207">
        <f>SUM(F28:F32)</f>
        <v>637.5</v>
      </c>
      <c r="H32" s="208">
        <f t="shared" si="0"/>
        <v>10.625</v>
      </c>
      <c r="I32" s="208">
        <f t="shared" si="1"/>
        <v>30.25</v>
      </c>
      <c r="J32" s="209">
        <f t="shared" si="2"/>
        <v>165.875</v>
      </c>
    </row>
    <row r="33" spans="2:10" ht="16.5" x14ac:dyDescent="0.45">
      <c r="B33" s="230"/>
      <c r="C33" s="211"/>
      <c r="D33" s="212"/>
      <c r="E33" s="186"/>
      <c r="F33" s="187"/>
      <c r="G33" s="213"/>
      <c r="H33" s="189"/>
      <c r="I33" s="189"/>
      <c r="J33" s="190"/>
    </row>
    <row r="34" spans="2:10" ht="16.5" x14ac:dyDescent="0.45">
      <c r="B34" s="191" t="s">
        <v>227</v>
      </c>
      <c r="C34" s="220" t="s">
        <v>217</v>
      </c>
      <c r="D34" s="199">
        <v>10</v>
      </c>
      <c r="E34" s="194">
        <v>12.5</v>
      </c>
      <c r="F34" s="195">
        <f t="shared" si="3"/>
        <v>125</v>
      </c>
      <c r="G34" s="196"/>
      <c r="H34" s="197">
        <f t="shared" si="0"/>
        <v>10.625</v>
      </c>
      <c r="I34" s="197">
        <f t="shared" si="1"/>
        <v>30.25</v>
      </c>
      <c r="J34" s="198">
        <f t="shared" si="2"/>
        <v>165.875</v>
      </c>
    </row>
    <row r="35" spans="2:10" ht="16.5" x14ac:dyDescent="0.45">
      <c r="B35" s="191" t="s">
        <v>228</v>
      </c>
      <c r="C35" s="200" t="s">
        <v>229</v>
      </c>
      <c r="D35" s="201">
        <v>12</v>
      </c>
      <c r="E35" s="194">
        <v>12.5</v>
      </c>
      <c r="F35" s="195">
        <f t="shared" si="3"/>
        <v>150</v>
      </c>
      <c r="G35" s="196"/>
      <c r="H35" s="197">
        <f t="shared" si="0"/>
        <v>12.750000000000002</v>
      </c>
      <c r="I35" s="197">
        <f t="shared" si="1"/>
        <v>36.299999999999997</v>
      </c>
      <c r="J35" s="198">
        <f t="shared" si="2"/>
        <v>199.05</v>
      </c>
    </row>
    <row r="36" spans="2:10" ht="78.5" x14ac:dyDescent="0.45">
      <c r="B36" s="191"/>
      <c r="C36" s="232" t="s">
        <v>218</v>
      </c>
      <c r="D36" s="233">
        <v>10</v>
      </c>
      <c r="E36" s="223">
        <v>12.5</v>
      </c>
      <c r="F36" s="224">
        <f t="shared" si="3"/>
        <v>125</v>
      </c>
      <c r="G36" s="225"/>
      <c r="H36" s="226">
        <f t="shared" si="0"/>
        <v>10.625</v>
      </c>
      <c r="I36" s="226">
        <f t="shared" si="1"/>
        <v>30.25</v>
      </c>
      <c r="J36" s="227">
        <f t="shared" si="2"/>
        <v>165.875</v>
      </c>
    </row>
    <row r="37" spans="2:10" ht="16.5" x14ac:dyDescent="0.45">
      <c r="B37" s="191"/>
      <c r="C37" s="234" t="s">
        <v>230</v>
      </c>
      <c r="D37" s="233">
        <v>9</v>
      </c>
      <c r="E37" s="223">
        <v>12.5</v>
      </c>
      <c r="F37" s="224">
        <f t="shared" si="3"/>
        <v>112.5</v>
      </c>
      <c r="G37" s="225"/>
      <c r="H37" s="226">
        <f t="shared" si="0"/>
        <v>9.5625</v>
      </c>
      <c r="I37" s="226">
        <f t="shared" si="1"/>
        <v>27.224999999999998</v>
      </c>
      <c r="J37" s="227">
        <f t="shared" si="2"/>
        <v>149.28749999999999</v>
      </c>
    </row>
    <row r="38" spans="2:10" ht="17" thickBot="1" x14ac:dyDescent="0.5">
      <c r="B38" s="191"/>
      <c r="C38" s="203" t="s">
        <v>215</v>
      </c>
      <c r="D38" s="204">
        <v>10</v>
      </c>
      <c r="E38" s="205">
        <v>12.5</v>
      </c>
      <c r="F38" s="206">
        <f t="shared" si="3"/>
        <v>125</v>
      </c>
      <c r="G38" s="207">
        <f>SUM(F34:F38)</f>
        <v>637.5</v>
      </c>
      <c r="H38" s="208">
        <f t="shared" si="0"/>
        <v>10.625</v>
      </c>
      <c r="I38" s="208">
        <f t="shared" si="1"/>
        <v>30.25</v>
      </c>
      <c r="J38" s="209">
        <f t="shared" si="2"/>
        <v>165.875</v>
      </c>
    </row>
    <row r="39" spans="2:10" ht="16.5" x14ac:dyDescent="0.45">
      <c r="B39" s="230"/>
      <c r="C39" s="235"/>
      <c r="D39" s="236"/>
      <c r="E39" s="216"/>
      <c r="F39" s="237">
        <f t="shared" si="3"/>
        <v>0</v>
      </c>
      <c r="G39" s="217"/>
      <c r="H39" s="218">
        <f t="shared" si="0"/>
        <v>0</v>
      </c>
      <c r="I39" s="218">
        <f t="shared" si="1"/>
        <v>0</v>
      </c>
      <c r="J39" s="218">
        <f t="shared" si="2"/>
        <v>0</v>
      </c>
    </row>
    <row r="40" spans="2:10" ht="16.5" x14ac:dyDescent="0.45">
      <c r="B40" s="191" t="s">
        <v>231</v>
      </c>
      <c r="C40" s="238" t="s">
        <v>232</v>
      </c>
      <c r="D40" s="201">
        <v>7</v>
      </c>
      <c r="E40" s="194">
        <v>12.5</v>
      </c>
      <c r="F40" s="195">
        <f>D40*E40</f>
        <v>87.5</v>
      </c>
      <c r="G40" s="196"/>
      <c r="H40" s="197">
        <f t="shared" si="0"/>
        <v>7.4375000000000009</v>
      </c>
      <c r="I40" s="197">
        <f t="shared" si="1"/>
        <v>21.175000000000001</v>
      </c>
      <c r="J40" s="197">
        <f t="shared" si="2"/>
        <v>116.1125</v>
      </c>
    </row>
    <row r="41" spans="2:10" ht="16.5" x14ac:dyDescent="0.45">
      <c r="B41" s="191" t="s">
        <v>233</v>
      </c>
      <c r="C41" s="200" t="s">
        <v>215</v>
      </c>
      <c r="D41" s="201">
        <v>4</v>
      </c>
      <c r="E41" s="194">
        <v>12.5</v>
      </c>
      <c r="F41" s="195">
        <f t="shared" si="3"/>
        <v>50</v>
      </c>
      <c r="G41" s="239">
        <f>SUM(F40:F42)</f>
        <v>205</v>
      </c>
      <c r="H41" s="197">
        <f t="shared" si="0"/>
        <v>4.25</v>
      </c>
      <c r="I41" s="197">
        <f t="shared" si="1"/>
        <v>12.1</v>
      </c>
      <c r="J41" s="197">
        <f t="shared" si="2"/>
        <v>66.349999999999994</v>
      </c>
    </row>
    <row r="42" spans="2:10" ht="17" thickBot="1" x14ac:dyDescent="0.5">
      <c r="B42" s="240"/>
      <c r="C42" s="241" t="s">
        <v>234</v>
      </c>
      <c r="D42" s="242">
        <v>5</v>
      </c>
      <c r="E42" s="243">
        <v>13.5</v>
      </c>
      <c r="F42" s="195">
        <f t="shared" si="3"/>
        <v>67.5</v>
      </c>
      <c r="G42" s="244"/>
      <c r="H42" s="197">
        <f t="shared" si="0"/>
        <v>5.7375000000000007</v>
      </c>
      <c r="I42" s="197">
        <f t="shared" si="1"/>
        <v>16.335000000000001</v>
      </c>
      <c r="J42" s="197">
        <f t="shared" si="2"/>
        <v>89.572499999999991</v>
      </c>
    </row>
    <row r="43" spans="2:10" ht="16.5" x14ac:dyDescent="0.45">
      <c r="B43" s="191"/>
      <c r="C43" s="211"/>
      <c r="D43" s="212"/>
      <c r="E43" s="186"/>
      <c r="F43" s="187"/>
      <c r="G43" s="213"/>
      <c r="H43" s="189"/>
      <c r="I43" s="189"/>
      <c r="J43" s="190"/>
    </row>
    <row r="44" spans="2:10" ht="16.5" x14ac:dyDescent="0.45">
      <c r="B44" s="191" t="s">
        <v>235</v>
      </c>
      <c r="C44" s="220" t="s">
        <v>217</v>
      </c>
      <c r="D44" s="199">
        <v>9</v>
      </c>
      <c r="E44" s="194">
        <v>12.5</v>
      </c>
      <c r="F44" s="195">
        <f t="shared" ref="F44:F48" si="4">D44*E44</f>
        <v>112.5</v>
      </c>
      <c r="G44" s="196"/>
      <c r="H44" s="197">
        <f t="shared" ref="H44:H48" si="5">F44*8.5%</f>
        <v>9.5625</v>
      </c>
      <c r="I44" s="197">
        <f t="shared" ref="I44:I48" si="6">F44*24.2%</f>
        <v>27.224999999999998</v>
      </c>
      <c r="J44" s="198">
        <f t="shared" ref="J44:J48" si="7">F44+H44+I44</f>
        <v>149.28749999999999</v>
      </c>
    </row>
    <row r="45" spans="2:10" ht="16.5" x14ac:dyDescent="0.45">
      <c r="B45" s="191" t="s">
        <v>236</v>
      </c>
      <c r="C45" s="200" t="s">
        <v>229</v>
      </c>
      <c r="D45" s="201">
        <v>10</v>
      </c>
      <c r="E45" s="194">
        <v>12.5</v>
      </c>
      <c r="F45" s="195">
        <f t="shared" si="4"/>
        <v>125</v>
      </c>
      <c r="G45" s="196"/>
      <c r="H45" s="197">
        <f t="shared" si="5"/>
        <v>10.625</v>
      </c>
      <c r="I45" s="197">
        <f t="shared" si="6"/>
        <v>30.25</v>
      </c>
      <c r="J45" s="198">
        <f t="shared" si="7"/>
        <v>165.875</v>
      </c>
    </row>
    <row r="46" spans="2:10" ht="78.5" x14ac:dyDescent="0.45">
      <c r="B46" s="191"/>
      <c r="C46" s="232" t="s">
        <v>218</v>
      </c>
      <c r="D46" s="233">
        <v>8</v>
      </c>
      <c r="E46" s="223">
        <v>12.5</v>
      </c>
      <c r="F46" s="224">
        <f t="shared" si="4"/>
        <v>100</v>
      </c>
      <c r="G46" s="225"/>
      <c r="H46" s="226">
        <f t="shared" si="5"/>
        <v>8.5</v>
      </c>
      <c r="I46" s="226">
        <f t="shared" si="6"/>
        <v>24.2</v>
      </c>
      <c r="J46" s="227">
        <f t="shared" si="7"/>
        <v>132.69999999999999</v>
      </c>
    </row>
    <row r="47" spans="2:10" ht="16.5" x14ac:dyDescent="0.45">
      <c r="B47" s="191"/>
      <c r="C47" s="234" t="s">
        <v>237</v>
      </c>
      <c r="D47" s="233">
        <v>9</v>
      </c>
      <c r="E47" s="223"/>
      <c r="F47" s="224"/>
      <c r="G47" s="225"/>
      <c r="H47" s="226"/>
      <c r="I47" s="226"/>
      <c r="J47" s="227"/>
    </row>
    <row r="48" spans="2:10" ht="17" thickBot="1" x14ac:dyDescent="0.5">
      <c r="B48" s="202"/>
      <c r="C48" s="203" t="s">
        <v>215</v>
      </c>
      <c r="D48" s="204">
        <v>10</v>
      </c>
      <c r="E48" s="205">
        <v>12.5</v>
      </c>
      <c r="F48" s="206">
        <f t="shared" si="4"/>
        <v>125</v>
      </c>
      <c r="G48" s="245">
        <f>SUM(F44:F48)</f>
        <v>462.5</v>
      </c>
      <c r="H48" s="208">
        <f t="shared" si="5"/>
        <v>10.625</v>
      </c>
      <c r="I48" s="208">
        <f t="shared" si="6"/>
        <v>30.25</v>
      </c>
      <c r="J48" s="209">
        <f t="shared" si="7"/>
        <v>165.875</v>
      </c>
    </row>
    <row r="49" spans="2:10" ht="16.5" x14ac:dyDescent="0.45">
      <c r="B49" s="246"/>
      <c r="C49" s="247"/>
      <c r="D49" s="248"/>
      <c r="E49" s="249"/>
      <c r="F49" s="249">
        <f t="shared" si="3"/>
        <v>0</v>
      </c>
      <c r="G49" s="250"/>
      <c r="H49" s="251">
        <f t="shared" si="0"/>
        <v>0</v>
      </c>
      <c r="I49" s="251">
        <f t="shared" si="1"/>
        <v>0</v>
      </c>
      <c r="J49" s="251">
        <f t="shared" si="2"/>
        <v>0</v>
      </c>
    </row>
    <row r="50" spans="2:10" ht="16.5" x14ac:dyDescent="0.45">
      <c r="B50" s="252" t="s">
        <v>238</v>
      </c>
      <c r="C50" s="253" t="s">
        <v>239</v>
      </c>
      <c r="D50" s="254">
        <f>SUM(D10:D49)</f>
        <v>226</v>
      </c>
      <c r="E50" s="255"/>
      <c r="F50" s="255"/>
      <c r="G50" s="256"/>
      <c r="H50" s="257"/>
      <c r="I50" s="257"/>
      <c r="J50" s="257"/>
    </row>
    <row r="51" spans="2:10" ht="16.5" x14ac:dyDescent="0.45">
      <c r="B51" s="252"/>
      <c r="C51" s="253"/>
      <c r="D51" s="254"/>
      <c r="E51" s="255"/>
      <c r="F51" s="255"/>
      <c r="G51" s="256"/>
      <c r="H51" s="257"/>
      <c r="I51" s="257"/>
      <c r="J51" s="257"/>
    </row>
    <row r="52" spans="2:10" ht="16.5" x14ac:dyDescent="0.45">
      <c r="B52" s="252"/>
      <c r="C52" s="253"/>
      <c r="D52" s="254"/>
      <c r="E52" s="255"/>
      <c r="F52" s="255"/>
      <c r="G52" s="256"/>
      <c r="H52" s="257"/>
      <c r="I52" s="257"/>
      <c r="J52" s="257"/>
    </row>
    <row r="53" spans="2:10" ht="16.5" x14ac:dyDescent="0.45">
      <c r="B53" s="258"/>
      <c r="C53" s="259"/>
      <c r="D53" s="260"/>
      <c r="E53" s="255"/>
      <c r="F53" s="255"/>
      <c r="G53" s="256"/>
      <c r="H53" s="257"/>
      <c r="I53" s="257"/>
      <c r="J53" s="257"/>
    </row>
    <row r="54" spans="2:10" ht="16.5" x14ac:dyDescent="0.45">
      <c r="B54" s="252"/>
      <c r="C54" s="259"/>
      <c r="D54" s="260"/>
      <c r="G54" s="256"/>
      <c r="H54" s="257"/>
      <c r="I54" s="257"/>
      <c r="J54" s="257"/>
    </row>
    <row r="55" spans="2:10" ht="16.5" x14ac:dyDescent="0.45">
      <c r="B55" s="252"/>
      <c r="C55" s="259"/>
      <c r="D55" s="260"/>
      <c r="E55" s="255"/>
      <c r="F55" s="255"/>
      <c r="G55" s="256"/>
      <c r="H55" s="257"/>
      <c r="I55" s="257"/>
      <c r="J55" s="257"/>
    </row>
    <row r="56" spans="2:10" ht="16.5" x14ac:dyDescent="0.45">
      <c r="B56" s="252"/>
      <c r="C56" s="259"/>
      <c r="D56" s="260"/>
      <c r="E56" s="255"/>
      <c r="F56" s="255"/>
      <c r="G56" s="256"/>
      <c r="H56" s="257"/>
      <c r="I56" s="257"/>
      <c r="J56" s="257"/>
    </row>
    <row r="57" spans="2:10" ht="18" x14ac:dyDescent="0.5">
      <c r="E57" s="127" t="s">
        <v>193</v>
      </c>
      <c r="F57" s="127"/>
      <c r="G57" s="127"/>
      <c r="H57" s="127"/>
      <c r="J57" s="3"/>
    </row>
    <row r="58" spans="2:10" ht="16.5" x14ac:dyDescent="0.5">
      <c r="C58" s="128" t="s">
        <v>240</v>
      </c>
      <c r="F58" s="128"/>
      <c r="G58" s="176"/>
      <c r="H58" s="113"/>
      <c r="J58" s="4"/>
    </row>
    <row r="59" spans="2:10" ht="16.5" x14ac:dyDescent="0.5">
      <c r="E59" s="128"/>
      <c r="F59" s="128"/>
      <c r="G59" s="176"/>
      <c r="H59" s="113"/>
    </row>
    <row r="60" spans="2:10" ht="17" x14ac:dyDescent="0.5">
      <c r="B60" s="2"/>
      <c r="C60" s="261"/>
      <c r="D60" s="262"/>
      <c r="E60" s="263"/>
      <c r="F60" s="264"/>
      <c r="G60" s="265"/>
      <c r="H60" s="266"/>
      <c r="I60" s="266"/>
      <c r="J60" s="266"/>
    </row>
    <row r="61" spans="2:10" x14ac:dyDescent="0.35">
      <c r="B61" s="267"/>
      <c r="D61" s="166"/>
    </row>
    <row r="62" spans="2:10" ht="47.5" thickBot="1" x14ac:dyDescent="0.55000000000000004">
      <c r="B62" s="2"/>
      <c r="C62" s="268"/>
      <c r="D62" s="269" t="s">
        <v>211</v>
      </c>
      <c r="E62" s="270" t="s">
        <v>212</v>
      </c>
      <c r="F62" s="271" t="s">
        <v>213</v>
      </c>
      <c r="G62" s="272" t="s">
        <v>241</v>
      </c>
      <c r="H62" s="273" t="s">
        <v>152</v>
      </c>
      <c r="I62" s="273" t="s">
        <v>153</v>
      </c>
      <c r="J62" s="273" t="s">
        <v>154</v>
      </c>
    </row>
    <row r="63" spans="2:10" ht="17" thickBot="1" x14ac:dyDescent="0.5">
      <c r="B63" s="274" t="s">
        <v>242</v>
      </c>
      <c r="C63" s="275"/>
      <c r="D63" s="276"/>
      <c r="E63" s="277">
        <v>12.5</v>
      </c>
      <c r="F63" s="278">
        <f t="shared" ref="F63:F79" si="8">D63*E63</f>
        <v>0</v>
      </c>
      <c r="G63" s="279"/>
      <c r="H63" s="280">
        <f t="shared" ref="H63:H80" si="9">F63*8.5%</f>
        <v>0</v>
      </c>
      <c r="I63" s="280">
        <f t="shared" ref="I63:I80" si="10">F63*24.2%</f>
        <v>0</v>
      </c>
      <c r="J63" s="281">
        <f t="shared" ref="J63:J80" si="11">F63+H63+I63</f>
        <v>0</v>
      </c>
    </row>
    <row r="64" spans="2:10" ht="17" thickBot="1" x14ac:dyDescent="0.5">
      <c r="B64" s="282" t="s">
        <v>243</v>
      </c>
      <c r="C64" s="283" t="s">
        <v>244</v>
      </c>
      <c r="D64" s="284">
        <v>4</v>
      </c>
      <c r="E64" s="141">
        <v>12.5</v>
      </c>
      <c r="F64" s="278">
        <f t="shared" si="8"/>
        <v>50</v>
      </c>
      <c r="G64" s="285"/>
      <c r="H64" s="136">
        <f t="shared" si="9"/>
        <v>4.25</v>
      </c>
      <c r="I64" s="136">
        <f t="shared" si="10"/>
        <v>12.1</v>
      </c>
      <c r="J64" s="286">
        <f t="shared" si="11"/>
        <v>66.349999999999994</v>
      </c>
    </row>
    <row r="65" spans="2:10" ht="17" thickBot="1" x14ac:dyDescent="0.5">
      <c r="B65" s="282"/>
      <c r="C65" s="283" t="s">
        <v>245</v>
      </c>
      <c r="D65" s="284">
        <v>4</v>
      </c>
      <c r="E65" s="141">
        <v>12.5</v>
      </c>
      <c r="F65" s="278">
        <f t="shared" si="8"/>
        <v>50</v>
      </c>
      <c r="G65" s="285"/>
      <c r="H65" s="136">
        <f t="shared" si="9"/>
        <v>4.25</v>
      </c>
      <c r="I65" s="136">
        <f t="shared" si="10"/>
        <v>12.1</v>
      </c>
      <c r="J65" s="286">
        <f t="shared" si="11"/>
        <v>66.349999999999994</v>
      </c>
    </row>
    <row r="66" spans="2:10" ht="16.5" x14ac:dyDescent="0.45">
      <c r="B66" s="282"/>
      <c r="C66" s="283" t="s">
        <v>246</v>
      </c>
      <c r="D66" s="284">
        <v>3</v>
      </c>
      <c r="E66" s="141">
        <v>12.5</v>
      </c>
      <c r="F66" s="278">
        <f t="shared" si="8"/>
        <v>37.5</v>
      </c>
      <c r="G66" s="285"/>
      <c r="H66" s="136"/>
      <c r="I66" s="136"/>
      <c r="J66" s="286"/>
    </row>
    <row r="67" spans="2:10" ht="16.5" x14ac:dyDescent="0.45">
      <c r="B67" s="282"/>
      <c r="C67" s="238" t="s">
        <v>232</v>
      </c>
      <c r="D67" s="284">
        <v>2</v>
      </c>
      <c r="E67" s="141">
        <v>12.5</v>
      </c>
      <c r="F67" s="137">
        <f t="shared" si="8"/>
        <v>25</v>
      </c>
      <c r="G67" s="285"/>
      <c r="H67" s="136">
        <f t="shared" si="9"/>
        <v>2.125</v>
      </c>
      <c r="I67" s="136">
        <f t="shared" si="10"/>
        <v>6.05</v>
      </c>
      <c r="J67" s="286">
        <f t="shared" si="11"/>
        <v>33.174999999999997</v>
      </c>
    </row>
    <row r="68" spans="2:10" ht="17" thickBot="1" x14ac:dyDescent="0.5">
      <c r="B68" s="287"/>
      <c r="C68" s="288"/>
      <c r="D68" s="289"/>
      <c r="E68" s="290"/>
      <c r="F68" s="290">
        <f t="shared" si="8"/>
        <v>0</v>
      </c>
      <c r="G68" s="291"/>
      <c r="H68" s="292">
        <f t="shared" si="9"/>
        <v>0</v>
      </c>
      <c r="I68" s="292">
        <f t="shared" si="10"/>
        <v>0</v>
      </c>
      <c r="J68" s="292">
        <f t="shared" si="11"/>
        <v>0</v>
      </c>
    </row>
    <row r="69" spans="2:10" ht="46.5" x14ac:dyDescent="0.45">
      <c r="B69" s="274"/>
      <c r="C69" s="293" t="s">
        <v>244</v>
      </c>
      <c r="D69" s="276">
        <v>6</v>
      </c>
      <c r="E69" s="277">
        <v>12.5</v>
      </c>
      <c r="F69" s="278">
        <f t="shared" si="8"/>
        <v>75</v>
      </c>
      <c r="G69" s="279"/>
      <c r="H69" s="280">
        <f t="shared" si="9"/>
        <v>6.3750000000000009</v>
      </c>
      <c r="I69" s="280">
        <f t="shared" si="10"/>
        <v>18.149999999999999</v>
      </c>
      <c r="J69" s="281">
        <f t="shared" si="11"/>
        <v>99.525000000000006</v>
      </c>
    </row>
    <row r="70" spans="2:10" ht="16.5" x14ac:dyDescent="0.45">
      <c r="B70" s="282" t="s">
        <v>247</v>
      </c>
      <c r="C70" s="238" t="s">
        <v>232</v>
      </c>
      <c r="D70" s="284">
        <v>0</v>
      </c>
      <c r="E70" s="141">
        <v>12.5</v>
      </c>
      <c r="F70" s="137">
        <f t="shared" si="8"/>
        <v>0</v>
      </c>
      <c r="G70" s="285"/>
      <c r="H70" s="136">
        <f t="shared" si="9"/>
        <v>0</v>
      </c>
      <c r="I70" s="136">
        <f t="shared" si="10"/>
        <v>0</v>
      </c>
      <c r="J70" s="286">
        <f t="shared" si="11"/>
        <v>0</v>
      </c>
    </row>
    <row r="71" spans="2:10" ht="16.5" x14ac:dyDescent="0.45">
      <c r="B71" s="282" t="s">
        <v>248</v>
      </c>
      <c r="C71" s="294" t="s">
        <v>246</v>
      </c>
      <c r="D71" s="284">
        <v>3</v>
      </c>
      <c r="E71" s="141">
        <v>12.5</v>
      </c>
      <c r="F71" s="137">
        <f>D71*E71</f>
        <v>37.5</v>
      </c>
      <c r="G71" s="285"/>
      <c r="H71" s="136">
        <f t="shared" si="9"/>
        <v>3.1875000000000004</v>
      </c>
      <c r="I71" s="136">
        <f t="shared" si="10"/>
        <v>9.0749999999999993</v>
      </c>
      <c r="J71" s="286">
        <f t="shared" si="11"/>
        <v>49.762500000000003</v>
      </c>
    </row>
    <row r="72" spans="2:10" ht="17" thickBot="1" x14ac:dyDescent="0.5">
      <c r="B72" s="282"/>
      <c r="C72" s="295" t="s">
        <v>245</v>
      </c>
      <c r="D72" s="284">
        <v>5</v>
      </c>
      <c r="E72" s="141">
        <v>12.5</v>
      </c>
      <c r="F72" s="137">
        <f t="shared" si="8"/>
        <v>62.5</v>
      </c>
      <c r="G72" s="285"/>
      <c r="H72" s="136">
        <f t="shared" si="9"/>
        <v>5.3125</v>
      </c>
      <c r="I72" s="136">
        <f t="shared" si="10"/>
        <v>15.125</v>
      </c>
      <c r="J72" s="286">
        <f t="shared" si="11"/>
        <v>82.9375</v>
      </c>
    </row>
    <row r="73" spans="2:10" ht="16.5" x14ac:dyDescent="0.45">
      <c r="B73" s="274"/>
      <c r="C73" s="295"/>
      <c r="D73" s="296"/>
      <c r="E73" s="297"/>
      <c r="F73" s="298"/>
      <c r="G73" s="299"/>
      <c r="H73" s="300"/>
      <c r="I73" s="300"/>
      <c r="J73" s="300"/>
    </row>
    <row r="74" spans="2:10" ht="46.5" x14ac:dyDescent="0.45">
      <c r="B74" s="282" t="s">
        <v>249</v>
      </c>
      <c r="C74" s="301" t="s">
        <v>244</v>
      </c>
      <c r="D74" s="284">
        <v>6</v>
      </c>
      <c r="E74" s="141">
        <v>12.5</v>
      </c>
      <c r="F74" s="137">
        <f t="shared" si="8"/>
        <v>75</v>
      </c>
      <c r="G74" s="285"/>
      <c r="H74" s="136">
        <f t="shared" si="9"/>
        <v>6.3750000000000009</v>
      </c>
      <c r="I74" s="136">
        <f t="shared" si="10"/>
        <v>18.149999999999999</v>
      </c>
      <c r="J74" s="136">
        <f t="shared" si="11"/>
        <v>99.525000000000006</v>
      </c>
    </row>
    <row r="75" spans="2:10" ht="31" x14ac:dyDescent="0.45">
      <c r="B75" s="282" t="s">
        <v>250</v>
      </c>
      <c r="C75" s="301" t="s">
        <v>246</v>
      </c>
      <c r="D75" s="284">
        <v>3</v>
      </c>
      <c r="E75" s="141">
        <v>12.5</v>
      </c>
      <c r="F75" s="137">
        <f t="shared" si="8"/>
        <v>37.5</v>
      </c>
      <c r="G75" s="285"/>
      <c r="H75" s="136"/>
      <c r="I75" s="136"/>
      <c r="J75" s="136"/>
    </row>
    <row r="76" spans="2:10" ht="16.5" x14ac:dyDescent="0.45">
      <c r="B76" s="282"/>
      <c r="C76" s="295" t="s">
        <v>59</v>
      </c>
      <c r="D76" s="284">
        <v>2</v>
      </c>
      <c r="E76" s="141">
        <v>12.5</v>
      </c>
      <c r="F76" s="137">
        <f t="shared" si="8"/>
        <v>25</v>
      </c>
      <c r="G76" s="285"/>
      <c r="H76" s="136">
        <f t="shared" si="9"/>
        <v>2.125</v>
      </c>
      <c r="I76" s="136">
        <f t="shared" si="10"/>
        <v>6.05</v>
      </c>
      <c r="J76" s="136">
        <f t="shared" si="11"/>
        <v>33.174999999999997</v>
      </c>
    </row>
    <row r="77" spans="2:10" ht="17" thickBot="1" x14ac:dyDescent="0.5">
      <c r="B77" s="282"/>
      <c r="C77" s="295" t="s">
        <v>245</v>
      </c>
      <c r="D77" s="302">
        <v>5</v>
      </c>
      <c r="E77" s="141">
        <v>12.5</v>
      </c>
      <c r="F77" s="137">
        <f t="shared" si="8"/>
        <v>62.5</v>
      </c>
      <c r="G77" s="285"/>
      <c r="H77" s="136">
        <f t="shared" si="9"/>
        <v>5.3125</v>
      </c>
      <c r="I77" s="136">
        <f t="shared" si="10"/>
        <v>15.125</v>
      </c>
      <c r="J77" s="136">
        <f t="shared" si="11"/>
        <v>82.9375</v>
      </c>
    </row>
    <row r="78" spans="2:10" ht="31.5" thickBot="1" x14ac:dyDescent="0.5">
      <c r="B78" s="303" t="s">
        <v>251</v>
      </c>
      <c r="C78" s="293" t="s">
        <v>252</v>
      </c>
      <c r="D78" s="304">
        <v>5</v>
      </c>
      <c r="E78" s="277">
        <v>12.5</v>
      </c>
      <c r="F78" s="278">
        <f t="shared" si="8"/>
        <v>62.5</v>
      </c>
      <c r="G78" s="279"/>
      <c r="H78" s="280">
        <f t="shared" si="9"/>
        <v>5.3125</v>
      </c>
      <c r="I78" s="280">
        <f t="shared" si="10"/>
        <v>15.125</v>
      </c>
      <c r="J78" s="281">
        <f t="shared" si="11"/>
        <v>82.9375</v>
      </c>
    </row>
    <row r="79" spans="2:10" ht="17" thickBot="1" x14ac:dyDescent="0.5">
      <c r="B79" s="282"/>
      <c r="C79" s="238" t="s">
        <v>232</v>
      </c>
      <c r="D79" s="302">
        <v>2</v>
      </c>
      <c r="E79" s="141">
        <v>12.5</v>
      </c>
      <c r="F79" s="278">
        <f t="shared" si="8"/>
        <v>25</v>
      </c>
      <c r="G79" s="285"/>
      <c r="H79" s="136">
        <f t="shared" si="9"/>
        <v>2.125</v>
      </c>
      <c r="I79" s="136">
        <f t="shared" si="10"/>
        <v>6.05</v>
      </c>
      <c r="J79" s="286">
        <f t="shared" si="11"/>
        <v>33.174999999999997</v>
      </c>
    </row>
    <row r="80" spans="2:10" ht="17" thickBot="1" x14ac:dyDescent="0.5">
      <c r="B80" s="287"/>
      <c r="C80" s="283" t="s">
        <v>245</v>
      </c>
      <c r="D80" s="302">
        <v>3</v>
      </c>
      <c r="E80" s="141">
        <v>12.5</v>
      </c>
      <c r="F80" s="137">
        <f>D80*E80</f>
        <v>37.5</v>
      </c>
      <c r="G80" s="285"/>
      <c r="H80" s="280">
        <f t="shared" si="9"/>
        <v>3.1875000000000004</v>
      </c>
      <c r="I80" s="136">
        <f t="shared" si="10"/>
        <v>9.0749999999999993</v>
      </c>
      <c r="J80" s="286">
        <f t="shared" si="11"/>
        <v>49.762500000000003</v>
      </c>
    </row>
    <row r="81" spans="2:10" ht="16.5" x14ac:dyDescent="0.45">
      <c r="B81" s="305"/>
      <c r="C81" s="306"/>
      <c r="D81" s="307"/>
      <c r="E81" s="308"/>
      <c r="F81" s="309"/>
      <c r="G81" s="310"/>
      <c r="H81" s="311"/>
      <c r="I81" s="311"/>
      <c r="J81" s="311"/>
    </row>
    <row r="82" spans="2:10" ht="16.5" x14ac:dyDescent="0.45">
      <c r="B82" s="305"/>
      <c r="C82" s="306" t="s">
        <v>253</v>
      </c>
      <c r="D82" s="307">
        <f>SUM(D63:D81)</f>
        <v>53</v>
      </c>
      <c r="E82" s="312"/>
      <c r="F82" s="309"/>
      <c r="G82" s="310"/>
      <c r="H82" s="311"/>
      <c r="I82" s="311"/>
      <c r="J82" s="311"/>
    </row>
    <row r="83" spans="2:10" ht="16.5" x14ac:dyDescent="0.45">
      <c r="B83" s="252"/>
      <c r="C83" s="259"/>
      <c r="D83" s="260"/>
      <c r="E83" s="255"/>
      <c r="F83" s="255"/>
      <c r="G83" s="256"/>
      <c r="H83" s="257"/>
      <c r="I83" s="257"/>
      <c r="J83" s="257"/>
    </row>
    <row r="84" spans="2:10" ht="17" thickBot="1" x14ac:dyDescent="0.5">
      <c r="B84" s="252"/>
      <c r="C84" s="259"/>
      <c r="D84" s="260"/>
      <c r="E84" s="255"/>
      <c r="F84" s="255"/>
      <c r="G84" s="256"/>
      <c r="H84" s="257"/>
      <c r="I84" s="257"/>
      <c r="J84" s="257"/>
    </row>
    <row r="85" spans="2:10" x14ac:dyDescent="0.35">
      <c r="C85" s="167" t="s">
        <v>207</v>
      </c>
      <c r="D85" s="168">
        <v>393.54</v>
      </c>
      <c r="E85" s="168">
        <v>12.5</v>
      </c>
      <c r="F85" s="169">
        <f>D85*E85</f>
        <v>4919.25</v>
      </c>
    </row>
    <row r="86" spans="2:10" x14ac:dyDescent="0.35">
      <c r="C86" s="170" t="s">
        <v>208</v>
      </c>
      <c r="D86" s="171">
        <v>28</v>
      </c>
      <c r="E86" s="171">
        <v>12.5</v>
      </c>
      <c r="F86" s="172">
        <f>D86*E86</f>
        <v>350</v>
      </c>
    </row>
    <row r="87" spans="2:10" ht="15" thickBot="1" x14ac:dyDescent="0.4">
      <c r="C87" s="173" t="s">
        <v>209</v>
      </c>
      <c r="D87" s="174">
        <f>SUM(D85:D86)</f>
        <v>421.54</v>
      </c>
      <c r="E87" s="174">
        <v>12.5</v>
      </c>
      <c r="F87" s="175">
        <f>SUM(F85:F86)</f>
        <v>5269.25</v>
      </c>
    </row>
    <row r="88" spans="2:10" ht="15.5" x14ac:dyDescent="0.45">
      <c r="D88" s="313"/>
      <c r="E88" s="105"/>
      <c r="J88" s="115"/>
    </row>
    <row r="89" spans="2:10" x14ac:dyDescent="0.35">
      <c r="D89" s="313"/>
      <c r="E89" s="105"/>
    </row>
    <row r="90" spans="2:10" x14ac:dyDescent="0.35">
      <c r="D90" s="313"/>
      <c r="E90" s="314" t="s">
        <v>254</v>
      </c>
    </row>
    <row r="91" spans="2:10" ht="18" x14ac:dyDescent="0.5">
      <c r="D91" s="4"/>
      <c r="E91" s="315" t="s">
        <v>193</v>
      </c>
      <c r="F91" s="127"/>
      <c r="G91" s="127"/>
      <c r="H91" s="127"/>
    </row>
    <row r="92" spans="2:10" ht="16.5" x14ac:dyDescent="0.5">
      <c r="C92" s="116" t="s">
        <v>255</v>
      </c>
      <c r="D92" s="4"/>
      <c r="E92" s="105"/>
      <c r="F92" s="128"/>
      <c r="G92" s="176"/>
      <c r="H92" s="113"/>
    </row>
    <row r="93" spans="2:10" ht="17" thickBot="1" x14ac:dyDescent="0.55000000000000004">
      <c r="D93" s="4"/>
      <c r="E93" s="116"/>
      <c r="F93" s="128"/>
      <c r="G93" s="176"/>
      <c r="H93" s="113"/>
    </row>
    <row r="94" spans="2:10" ht="16.5" x14ac:dyDescent="0.45">
      <c r="B94" s="274" t="s">
        <v>256</v>
      </c>
      <c r="C94" s="275" t="s">
        <v>257</v>
      </c>
      <c r="D94" s="276">
        <v>5</v>
      </c>
      <c r="E94" s="316">
        <v>12.5</v>
      </c>
      <c r="F94" s="278">
        <f t="shared" ref="F94:F117" si="12">D94*E94</f>
        <v>62.5</v>
      </c>
      <c r="G94" s="279"/>
      <c r="H94" s="280">
        <f t="shared" ref="H94:H119" si="13">F94*8.5%</f>
        <v>5.3125</v>
      </c>
      <c r="I94" s="280">
        <f t="shared" ref="I94:I119" si="14">F94*24.2%</f>
        <v>15.125</v>
      </c>
      <c r="J94" s="281">
        <f t="shared" ref="J94:J119" si="15">F94+H94+I94</f>
        <v>82.9375</v>
      </c>
    </row>
    <row r="95" spans="2:10" ht="16.5" x14ac:dyDescent="0.45">
      <c r="B95" s="282" t="s">
        <v>258</v>
      </c>
      <c r="C95" s="317" t="s">
        <v>259</v>
      </c>
      <c r="D95" s="284">
        <v>15</v>
      </c>
      <c r="E95" s="318">
        <v>12.5</v>
      </c>
      <c r="F95" s="137">
        <f>D95*E95</f>
        <v>187.5</v>
      </c>
      <c r="G95" s="285"/>
      <c r="H95" s="136">
        <f t="shared" si="13"/>
        <v>15.937500000000002</v>
      </c>
      <c r="I95" s="136">
        <f t="shared" si="14"/>
        <v>45.375</v>
      </c>
      <c r="J95" s="286">
        <f t="shared" si="15"/>
        <v>248.8125</v>
      </c>
    </row>
    <row r="96" spans="2:10" ht="16.5" x14ac:dyDescent="0.45">
      <c r="B96" s="282"/>
      <c r="C96" s="319"/>
      <c r="D96" s="284"/>
      <c r="E96" s="320">
        <v>12.5</v>
      </c>
      <c r="F96" s="137">
        <f t="shared" si="12"/>
        <v>0</v>
      </c>
      <c r="G96" s="285"/>
      <c r="H96" s="136">
        <f t="shared" si="13"/>
        <v>0</v>
      </c>
      <c r="I96" s="136">
        <f t="shared" si="14"/>
        <v>0</v>
      </c>
      <c r="J96" s="286">
        <f t="shared" si="15"/>
        <v>0</v>
      </c>
    </row>
    <row r="97" spans="2:10" ht="17" thickBot="1" x14ac:dyDescent="0.5">
      <c r="B97" s="287"/>
      <c r="C97" s="321" t="s">
        <v>260</v>
      </c>
      <c r="D97" s="322">
        <v>11</v>
      </c>
      <c r="E97" s="323">
        <v>12.5</v>
      </c>
      <c r="F97" s="324">
        <f t="shared" si="12"/>
        <v>137.5</v>
      </c>
      <c r="G97" s="325">
        <f>SUM(F94:F97)</f>
        <v>387.5</v>
      </c>
      <c r="H97" s="326">
        <f t="shared" si="13"/>
        <v>11.6875</v>
      </c>
      <c r="I97" s="326">
        <f t="shared" si="14"/>
        <v>33.274999999999999</v>
      </c>
      <c r="J97" s="327">
        <f t="shared" si="15"/>
        <v>182.46250000000001</v>
      </c>
    </row>
    <row r="98" spans="2:10" ht="16.5" x14ac:dyDescent="0.45">
      <c r="B98" s="274" t="s">
        <v>261</v>
      </c>
      <c r="C98" s="328" t="s">
        <v>259</v>
      </c>
      <c r="D98" s="276">
        <v>15</v>
      </c>
      <c r="E98" s="316">
        <v>12.5</v>
      </c>
      <c r="F98" s="278">
        <f t="shared" si="12"/>
        <v>187.5</v>
      </c>
      <c r="G98" s="279"/>
      <c r="H98" s="280">
        <f t="shared" si="13"/>
        <v>15.937500000000002</v>
      </c>
      <c r="I98" s="280">
        <f t="shared" si="14"/>
        <v>45.375</v>
      </c>
      <c r="J98" s="281">
        <f t="shared" si="15"/>
        <v>248.8125</v>
      </c>
    </row>
    <row r="99" spans="2:10" ht="43.5" x14ac:dyDescent="0.45">
      <c r="B99" s="282"/>
      <c r="C99" s="329" t="s">
        <v>262</v>
      </c>
      <c r="D99" s="284">
        <v>4</v>
      </c>
      <c r="E99" s="318">
        <v>12.5</v>
      </c>
      <c r="F99" s="137">
        <f t="shared" si="12"/>
        <v>50</v>
      </c>
      <c r="G99" s="285"/>
      <c r="H99" s="136">
        <f t="shared" si="13"/>
        <v>4.25</v>
      </c>
      <c r="I99" s="136">
        <f t="shared" si="14"/>
        <v>12.1</v>
      </c>
      <c r="J99" s="286">
        <f t="shared" si="15"/>
        <v>66.349999999999994</v>
      </c>
    </row>
    <row r="100" spans="2:10" ht="16.5" x14ac:dyDescent="0.45">
      <c r="B100" s="282"/>
      <c r="C100" s="317" t="s">
        <v>217</v>
      </c>
      <c r="D100" s="284">
        <v>6</v>
      </c>
      <c r="E100" s="320">
        <v>12.5</v>
      </c>
      <c r="F100" s="137">
        <f t="shared" si="12"/>
        <v>75</v>
      </c>
      <c r="G100" s="285"/>
      <c r="H100" s="136">
        <f t="shared" si="13"/>
        <v>6.3750000000000009</v>
      </c>
      <c r="I100" s="136">
        <f t="shared" si="14"/>
        <v>18.149999999999999</v>
      </c>
      <c r="J100" s="286">
        <f t="shared" si="15"/>
        <v>99.525000000000006</v>
      </c>
    </row>
    <row r="101" spans="2:10" ht="16.5" x14ac:dyDescent="0.45">
      <c r="B101" s="282"/>
      <c r="C101" s="319"/>
      <c r="D101" s="284"/>
      <c r="E101" s="330">
        <v>12.5</v>
      </c>
      <c r="F101" s="137">
        <f t="shared" si="12"/>
        <v>0</v>
      </c>
      <c r="G101" s="285"/>
      <c r="H101" s="136">
        <f t="shared" si="13"/>
        <v>0</v>
      </c>
      <c r="I101" s="136">
        <f t="shared" si="14"/>
        <v>0</v>
      </c>
      <c r="J101" s="286">
        <f t="shared" si="15"/>
        <v>0</v>
      </c>
    </row>
    <row r="102" spans="2:10" ht="17" thickBot="1" x14ac:dyDescent="0.5">
      <c r="B102" s="287"/>
      <c r="C102" s="321" t="s">
        <v>260</v>
      </c>
      <c r="D102" s="322">
        <v>16</v>
      </c>
      <c r="E102" s="331">
        <v>12.5</v>
      </c>
      <c r="F102" s="324">
        <f t="shared" si="12"/>
        <v>200</v>
      </c>
      <c r="G102" s="325">
        <f>SUM(F98:F102)</f>
        <v>512.5</v>
      </c>
      <c r="H102" s="326">
        <f t="shared" si="13"/>
        <v>17</v>
      </c>
      <c r="I102" s="326">
        <f t="shared" si="14"/>
        <v>48.4</v>
      </c>
      <c r="J102" s="327">
        <f t="shared" si="15"/>
        <v>265.39999999999998</v>
      </c>
    </row>
    <row r="103" spans="2:10" ht="17" thickBot="1" x14ac:dyDescent="0.5">
      <c r="B103" s="332"/>
      <c r="C103" s="333"/>
      <c r="D103" s="289"/>
      <c r="E103" s="334"/>
      <c r="F103" s="290">
        <f t="shared" si="12"/>
        <v>0</v>
      </c>
      <c r="G103" s="291"/>
      <c r="H103" s="292">
        <f t="shared" si="13"/>
        <v>0</v>
      </c>
      <c r="I103" s="292">
        <f t="shared" si="14"/>
        <v>0</v>
      </c>
      <c r="J103" s="292">
        <f t="shared" si="15"/>
        <v>0</v>
      </c>
    </row>
    <row r="104" spans="2:10" ht="16.5" x14ac:dyDescent="0.45">
      <c r="B104" s="274" t="s">
        <v>263</v>
      </c>
      <c r="C104" s="328"/>
      <c r="D104" s="276"/>
      <c r="E104" s="335"/>
      <c r="F104" s="278">
        <f t="shared" si="12"/>
        <v>0</v>
      </c>
      <c r="G104" s="279"/>
      <c r="H104" s="280">
        <f t="shared" si="13"/>
        <v>0</v>
      </c>
      <c r="I104" s="280">
        <f t="shared" si="14"/>
        <v>0</v>
      </c>
      <c r="J104" s="281">
        <f t="shared" si="15"/>
        <v>0</v>
      </c>
    </row>
    <row r="105" spans="2:10" ht="16.5" x14ac:dyDescent="0.45">
      <c r="B105" s="282" t="s">
        <v>264</v>
      </c>
      <c r="C105" s="238" t="s">
        <v>232</v>
      </c>
      <c r="D105" s="284">
        <v>4</v>
      </c>
      <c r="E105" s="330">
        <v>12.5</v>
      </c>
      <c r="F105" s="137">
        <f t="shared" si="12"/>
        <v>50</v>
      </c>
      <c r="G105" s="285"/>
      <c r="H105" s="136">
        <f t="shared" si="13"/>
        <v>4.25</v>
      </c>
      <c r="I105" s="136">
        <f t="shared" si="14"/>
        <v>12.1</v>
      </c>
      <c r="J105" s="286">
        <f t="shared" si="15"/>
        <v>66.349999999999994</v>
      </c>
    </row>
    <row r="106" spans="2:10" ht="17" x14ac:dyDescent="0.5">
      <c r="B106" s="282"/>
      <c r="C106" s="317" t="s">
        <v>217</v>
      </c>
      <c r="D106" s="284">
        <v>5</v>
      </c>
      <c r="E106" s="336">
        <v>12.5</v>
      </c>
      <c r="F106" s="137">
        <f t="shared" si="12"/>
        <v>62.5</v>
      </c>
      <c r="G106" s="285"/>
      <c r="H106" s="136">
        <f t="shared" si="13"/>
        <v>5.3125</v>
      </c>
      <c r="I106" s="136">
        <f t="shared" si="14"/>
        <v>15.125</v>
      </c>
      <c r="J106" s="286">
        <f t="shared" si="15"/>
        <v>82.9375</v>
      </c>
    </row>
    <row r="107" spans="2:10" ht="17.5" thickBot="1" x14ac:dyDescent="0.55000000000000004">
      <c r="B107" s="287"/>
      <c r="C107" s="321" t="s">
        <v>260</v>
      </c>
      <c r="D107" s="322">
        <v>13</v>
      </c>
      <c r="E107" s="337">
        <v>12.5</v>
      </c>
      <c r="F107" s="324">
        <f t="shared" si="12"/>
        <v>162.5</v>
      </c>
      <c r="G107" s="325">
        <f>SUM(F105:F107)</f>
        <v>275</v>
      </c>
      <c r="H107" s="326">
        <f t="shared" si="13"/>
        <v>13.812500000000002</v>
      </c>
      <c r="I107" s="326">
        <f t="shared" si="14"/>
        <v>39.324999999999996</v>
      </c>
      <c r="J107" s="327">
        <f t="shared" si="15"/>
        <v>215.63749999999999</v>
      </c>
    </row>
    <row r="108" spans="2:10" ht="17" x14ac:dyDescent="0.5">
      <c r="B108" s="274"/>
      <c r="C108" s="275"/>
      <c r="D108" s="276"/>
      <c r="E108" s="338"/>
      <c r="F108" s="278"/>
      <c r="G108" s="279"/>
      <c r="H108" s="280"/>
      <c r="I108" s="280"/>
      <c r="J108" s="281"/>
    </row>
    <row r="109" spans="2:10" ht="16.5" x14ac:dyDescent="0.45">
      <c r="B109" s="282" t="s">
        <v>265</v>
      </c>
      <c r="C109" s="339" t="s">
        <v>217</v>
      </c>
      <c r="D109" s="284">
        <v>6</v>
      </c>
      <c r="E109" s="318">
        <v>12.5</v>
      </c>
      <c r="F109" s="137">
        <f>E109*D109</f>
        <v>75</v>
      </c>
      <c r="G109" s="285"/>
      <c r="H109" s="136">
        <f t="shared" si="13"/>
        <v>6.3750000000000009</v>
      </c>
      <c r="I109" s="136">
        <f t="shared" si="14"/>
        <v>18.149999999999999</v>
      </c>
      <c r="J109" s="286">
        <f t="shared" si="15"/>
        <v>99.525000000000006</v>
      </c>
    </row>
    <row r="110" spans="2:10" ht="17" thickBot="1" x14ac:dyDescent="0.5">
      <c r="B110" s="287" t="s">
        <v>266</v>
      </c>
      <c r="C110" s="321" t="s">
        <v>260</v>
      </c>
      <c r="D110" s="322">
        <v>16</v>
      </c>
      <c r="E110" s="340">
        <v>12.5</v>
      </c>
      <c r="F110" s="324">
        <f t="shared" si="12"/>
        <v>200</v>
      </c>
      <c r="G110" s="325">
        <f>SUM(F109:F110)</f>
        <v>275</v>
      </c>
      <c r="H110" s="326">
        <f t="shared" si="13"/>
        <v>17</v>
      </c>
      <c r="I110" s="326">
        <f t="shared" si="14"/>
        <v>48.4</v>
      </c>
      <c r="J110" s="327">
        <f t="shared" si="15"/>
        <v>265.39999999999998</v>
      </c>
    </row>
    <row r="111" spans="2:10" ht="17.5" thickBot="1" x14ac:dyDescent="0.55000000000000004">
      <c r="B111" s="332"/>
      <c r="C111" s="341"/>
      <c r="D111" s="289"/>
      <c r="E111" s="342"/>
      <c r="F111" s="290">
        <f t="shared" si="12"/>
        <v>0</v>
      </c>
      <c r="G111" s="291"/>
      <c r="H111" s="292">
        <f t="shared" si="13"/>
        <v>0</v>
      </c>
      <c r="I111" s="292">
        <f t="shared" si="14"/>
        <v>0</v>
      </c>
      <c r="J111" s="292">
        <f t="shared" si="15"/>
        <v>0</v>
      </c>
    </row>
    <row r="112" spans="2:10" ht="17" x14ac:dyDescent="0.5">
      <c r="B112" s="274" t="s">
        <v>267</v>
      </c>
      <c r="C112" s="343" t="s">
        <v>217</v>
      </c>
      <c r="D112" s="276"/>
      <c r="E112" s="338">
        <v>12.5</v>
      </c>
      <c r="F112" s="278">
        <f t="shared" si="12"/>
        <v>0</v>
      </c>
      <c r="G112" s="279"/>
      <c r="H112" s="280">
        <f t="shared" si="13"/>
        <v>0</v>
      </c>
      <c r="I112" s="280">
        <f t="shared" si="14"/>
        <v>0</v>
      </c>
      <c r="J112" s="281">
        <f t="shared" si="15"/>
        <v>0</v>
      </c>
    </row>
    <row r="113" spans="2:10" ht="47" thickBot="1" x14ac:dyDescent="0.55000000000000004">
      <c r="B113" s="287" t="s">
        <v>268</v>
      </c>
      <c r="C113" s="344" t="s">
        <v>269</v>
      </c>
      <c r="D113" s="322"/>
      <c r="E113" s="337">
        <v>12.5</v>
      </c>
      <c r="F113" s="324">
        <f t="shared" si="12"/>
        <v>0</v>
      </c>
      <c r="G113" s="325">
        <f>SUM(F112:F113)</f>
        <v>0</v>
      </c>
      <c r="H113" s="326">
        <f t="shared" si="13"/>
        <v>0</v>
      </c>
      <c r="I113" s="326">
        <f t="shared" si="14"/>
        <v>0</v>
      </c>
      <c r="J113" s="327">
        <f t="shared" si="15"/>
        <v>0</v>
      </c>
    </row>
    <row r="114" spans="2:10" ht="17.5" thickBot="1" x14ac:dyDescent="0.55000000000000004">
      <c r="B114" s="332"/>
      <c r="C114" s="341"/>
      <c r="D114" s="289"/>
      <c r="E114" s="342"/>
      <c r="F114" s="290">
        <f t="shared" si="12"/>
        <v>0</v>
      </c>
      <c r="G114" s="291"/>
      <c r="H114" s="292">
        <f t="shared" si="13"/>
        <v>0</v>
      </c>
      <c r="I114" s="292">
        <f t="shared" si="14"/>
        <v>0</v>
      </c>
      <c r="J114" s="292">
        <f t="shared" si="15"/>
        <v>0</v>
      </c>
    </row>
    <row r="115" spans="2:10" ht="17" x14ac:dyDescent="0.5">
      <c r="B115" s="274"/>
      <c r="C115" s="345"/>
      <c r="D115" s="276"/>
      <c r="E115" s="335"/>
      <c r="F115" s="278">
        <f t="shared" si="12"/>
        <v>0</v>
      </c>
      <c r="G115" s="279"/>
      <c r="H115" s="280">
        <f t="shared" si="13"/>
        <v>0</v>
      </c>
      <c r="I115" s="280">
        <f t="shared" si="14"/>
        <v>0</v>
      </c>
      <c r="J115" s="281">
        <f t="shared" si="15"/>
        <v>0</v>
      </c>
    </row>
    <row r="116" spans="2:10" ht="16.5" x14ac:dyDescent="0.45">
      <c r="B116" s="282" t="s">
        <v>270</v>
      </c>
      <c r="C116" s="339" t="s">
        <v>262</v>
      </c>
      <c r="D116" s="284">
        <v>4</v>
      </c>
      <c r="E116" s="330">
        <v>12.5</v>
      </c>
      <c r="F116" s="137">
        <f t="shared" si="12"/>
        <v>50</v>
      </c>
      <c r="G116" s="285"/>
      <c r="H116" s="136">
        <f t="shared" si="13"/>
        <v>4.25</v>
      </c>
      <c r="I116" s="136">
        <f t="shared" si="14"/>
        <v>12.1</v>
      </c>
      <c r="J116" s="286">
        <f t="shared" si="15"/>
        <v>66.349999999999994</v>
      </c>
    </row>
    <row r="117" spans="2:10" ht="16.5" x14ac:dyDescent="0.45">
      <c r="B117" s="282" t="s">
        <v>271</v>
      </c>
      <c r="C117" s="346" t="s">
        <v>269</v>
      </c>
      <c r="D117" s="347">
        <v>16</v>
      </c>
      <c r="E117" s="348">
        <v>12.5</v>
      </c>
      <c r="F117" s="349">
        <f t="shared" si="12"/>
        <v>200</v>
      </c>
      <c r="G117" s="350"/>
      <c r="H117" s="273">
        <f t="shared" si="13"/>
        <v>17</v>
      </c>
      <c r="I117" s="273">
        <f t="shared" si="14"/>
        <v>48.4</v>
      </c>
      <c r="J117" s="351">
        <f t="shared" si="15"/>
        <v>265.39999999999998</v>
      </c>
    </row>
    <row r="118" spans="2:10" ht="17" thickBot="1" x14ac:dyDescent="0.5">
      <c r="B118" s="287"/>
      <c r="C118" s="352" t="s">
        <v>217</v>
      </c>
      <c r="D118" s="322">
        <v>6</v>
      </c>
      <c r="E118" s="353">
        <v>12.5</v>
      </c>
      <c r="F118" s="324">
        <f>D118*E118</f>
        <v>75</v>
      </c>
      <c r="G118" s="325">
        <f>SUM(F116:F118)</f>
        <v>325</v>
      </c>
      <c r="H118" s="326">
        <f t="shared" si="13"/>
        <v>6.3750000000000009</v>
      </c>
      <c r="I118" s="326">
        <f t="shared" si="14"/>
        <v>18.149999999999999</v>
      </c>
      <c r="J118" s="327">
        <f t="shared" si="15"/>
        <v>99.525000000000006</v>
      </c>
    </row>
    <row r="119" spans="2:10" ht="16.5" x14ac:dyDescent="0.45">
      <c r="B119" s="332" t="s">
        <v>272</v>
      </c>
      <c r="C119" s="354"/>
      <c r="D119" s="289">
        <f>SUM(D94:D118)</f>
        <v>142</v>
      </c>
      <c r="E119" s="342"/>
      <c r="F119" s="290"/>
      <c r="G119" s="355"/>
      <c r="H119" s="292">
        <f t="shared" si="13"/>
        <v>0</v>
      </c>
      <c r="I119" s="292">
        <f t="shared" si="14"/>
        <v>0</v>
      </c>
      <c r="J119" s="292">
        <f t="shared" si="1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 FIS docenti  </vt:lpstr>
      <vt:lpstr>EDUCAZIONE FISICA</vt:lpstr>
      <vt:lpstr>funzioni strum</vt:lpstr>
      <vt:lpstr>incarichi spec</vt:lpstr>
      <vt:lpstr>pagamenti a a </vt:lpstr>
      <vt:lpstr>pagamenti 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2020-02-18T13:50:22Z</dcterms:modified>
</cp:coreProperties>
</file>